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tabRatio="777" activeTab="0"/>
  </bookViews>
  <sheets>
    <sheet name="Стены и перекрытия" sheetId="1" r:id="rId1"/>
    <sheet name="Трубы и воздуховоды" sheetId="2" r:id="rId2"/>
    <sheet name="Свойства воды" sheetId="3" r:id="rId3"/>
    <sheet name="Свойства гликоля" sheetId="4" r:id="rId4"/>
    <sheet name="Свойства воздуха" sheetId="5" r:id="rId5"/>
    <sheet name="Свойства газов" sheetId="6" r:id="rId6"/>
  </sheets>
  <definedNames/>
  <calcPr fullCalcOnLoad="1"/>
</workbook>
</file>

<file path=xl/sharedStrings.xml><?xml version="1.0" encoding="utf-8"?>
<sst xmlns="http://schemas.openxmlformats.org/spreadsheetml/2006/main" count="144" uniqueCount="70">
  <si>
    <t>Температура, С</t>
  </si>
  <si>
    <t>Плотность, кг/куб.м</t>
  </si>
  <si>
    <t>Вязкость, кв.м/с</t>
  </si>
  <si>
    <t>Теплоемкость, Дж/(кг*К)</t>
  </si>
  <si>
    <t>Тепло-проводность, Вт/(м*К)</t>
  </si>
  <si>
    <t xml:space="preserve">             ТЕПЛОФИЗИЧЕСКИЕ СВОЙСТВА ВОДЫ</t>
  </si>
  <si>
    <t>Критерий Прандтля</t>
  </si>
  <si>
    <t xml:space="preserve">                ТЕПЛОФИЗИЧЕСКИЕ СВОЙСТВА 50% РАСТВОРА ЭТИЛЕНГЛИКОЛЯ</t>
  </si>
  <si>
    <t>Примечание: температура замерзания 0С.</t>
  </si>
  <si>
    <t xml:space="preserve">           ТЕПЛОФИЗИЧЕСКИЕ СВОЙСТВА ВОЗДУХА</t>
  </si>
  <si>
    <t xml:space="preserve">                                ТЕПЛОФИЗИЧЕСКИЕ СВОЙСТВА ДЫМОВЫХ ГАЗОВ</t>
  </si>
  <si>
    <t>Наименование параметра</t>
  </si>
  <si>
    <t>мм</t>
  </si>
  <si>
    <t>Размерность</t>
  </si>
  <si>
    <t>Вт/(м*К)</t>
  </si>
  <si>
    <t>куб.м/ч</t>
  </si>
  <si>
    <t>м/с</t>
  </si>
  <si>
    <t>кв.м/c</t>
  </si>
  <si>
    <t>С</t>
  </si>
  <si>
    <t>-</t>
  </si>
  <si>
    <t>Значение</t>
  </si>
  <si>
    <t>Вт/(кв.м*К)</t>
  </si>
  <si>
    <t>кв.м</t>
  </si>
  <si>
    <t>Теплопроводность материала теплоизоляции</t>
  </si>
  <si>
    <t>Внешний коэффициент теплоотдачи</t>
  </si>
  <si>
    <t>Температура на поверхности теплоизоляции</t>
  </si>
  <si>
    <t>Коэффициент теплопередачи (линейный)</t>
  </si>
  <si>
    <t>Температура окружающей среды</t>
  </si>
  <si>
    <t>Наружный диаметр теплоизоляционной конструкции</t>
  </si>
  <si>
    <t xml:space="preserve">Внутренний коэффициент теплоотдачи </t>
  </si>
  <si>
    <t>Объемный расход среды в трубе (воздуховоде)</t>
  </si>
  <si>
    <t>Температура среды в трубе (воздуховоде)</t>
  </si>
  <si>
    <t>Наружный диаметр трубы (воздуховода)</t>
  </si>
  <si>
    <t>Толщина стенки трубы (воздуховода)</t>
  </si>
  <si>
    <t>Внутренний диаметр трубы (воздуховода)</t>
  </si>
  <si>
    <t>Площадь живого сечения трубы (воздуховода)</t>
  </si>
  <si>
    <t>Скорость среды в трубе (воздуховоде)</t>
  </si>
  <si>
    <t>Вязкость среды в трубе (воздуховоде)</t>
  </si>
  <si>
    <t>Теплопроводность среды в трубе (воздуховоде)</t>
  </si>
  <si>
    <t>Критерий Прандтля среды в трубе (воздуховоде)</t>
  </si>
  <si>
    <t>Критерий Рейнольдса для потока в трубе (воздуховоде)</t>
  </si>
  <si>
    <t>Критерий Нуссельта для потока в трубе (воздуховоде)</t>
  </si>
  <si>
    <t>Теплопроводность материала стенки трубы (воздуховода)</t>
  </si>
  <si>
    <t xml:space="preserve">Толщина слоя теплоизоляции </t>
  </si>
  <si>
    <t>Вт/м</t>
  </si>
  <si>
    <t>Удельный тепловой поток на 1м трубы (воздуховода)</t>
  </si>
  <si>
    <t xml:space="preserve">                          Расчет температуры на поверхности теплоизоляции </t>
  </si>
  <si>
    <t xml:space="preserve">                                               круглых труб и воздуховодов</t>
  </si>
  <si>
    <t xml:space="preserve">                                      прямоугольных труб и воздуховодов</t>
  </si>
  <si>
    <t>Ширина поперечного сечения трубы (воздуховода)</t>
  </si>
  <si>
    <t>Высота поперечного сечения трубы (воздуховода)</t>
  </si>
  <si>
    <t>Наружная ширина поперечного сечения трубы (воздуховода)</t>
  </si>
  <si>
    <t>Наружная высота поперечного сечения трубы (воздуховода)</t>
  </si>
  <si>
    <t>Гидравлический диаметр трубы (воздуховода)</t>
  </si>
  <si>
    <t>Вт/кв.м</t>
  </si>
  <si>
    <t>Удельный тепловой поток на 1кв.м трубы (воздуховода)</t>
  </si>
  <si>
    <t>Коэффициент теплопередачи</t>
  </si>
  <si>
    <t>Номер слоя</t>
  </si>
  <si>
    <t>Наименование слоя</t>
  </si>
  <si>
    <t>Толщина слоя, мм</t>
  </si>
  <si>
    <t>Коэффициент теплопроводности слоя, Вт/(м*К)</t>
  </si>
  <si>
    <t>Термическое сопротивление слоя, кв.м/Вт</t>
  </si>
  <si>
    <t>Всего</t>
  </si>
  <si>
    <t>Коэффициент теплопередачи, Вт/(кв.м*К)</t>
  </si>
  <si>
    <t>Наружный коэффициент теплоотдачи, Вт/(кв.м*К)</t>
  </si>
  <si>
    <t>Внутренний коэффициент теплоотдачи, Вт/(кв.м*К)</t>
  </si>
  <si>
    <t>РАСЧЕТ КОЭФФИЦИЕНТА ТЕПЛОПЕРЕДАЧИ ОГРАЖДАЮЩЕЙ КОНСТРУКЦИИ</t>
  </si>
  <si>
    <t>Тип ограждающей конструкции:</t>
  </si>
  <si>
    <t>стена</t>
  </si>
  <si>
    <t>Примечание: температура замерзания минус 38С.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</si>
</sst>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E+00"/>
    <numFmt numFmtId="165" formatCode="0.000"/>
    <numFmt numFmtId="166" formatCode="0.0"/>
    <numFmt numFmtId="167" formatCode="0.000000"/>
    <numFmt numFmtId="168" formatCode="0.0000"/>
  </numFmts>
  <fonts count="9">
    <font>
      <sz val="10"/>
      <name val="Times New Roman Cyr"/>
      <family val="0"/>
    </font>
    <font>
      <b/>
      <sz val="10"/>
      <name val="Times New Roman Cyr"/>
      <family val="1"/>
    </font>
    <font>
      <b/>
      <sz val="10"/>
      <color indexed="12"/>
      <name val="Times New Roman Cyr"/>
      <family val="1"/>
    </font>
    <font>
      <b/>
      <sz val="10"/>
      <color indexed="10"/>
      <name val="Times New Roman Cyr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b/>
      <sz val="10"/>
      <color indexed="17"/>
      <name val="Times New Roman Cyr"/>
      <family val="1"/>
    </font>
    <font>
      <b/>
      <sz val="10"/>
      <color indexed="16"/>
      <name val="Times New Roman Cyr"/>
      <family val="1"/>
    </font>
    <font>
      <b/>
      <sz val="12"/>
      <name val="Times New Roman Cyr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center" vertical="center" wrapText="1"/>
    </xf>
    <xf numFmtId="1" fontId="2" fillId="3" borderId="1" xfId="0" applyNumberFormat="1" applyFont="1" applyFill="1" applyBorder="1" applyAlignment="1">
      <alignment/>
    </xf>
    <xf numFmtId="1" fontId="2" fillId="3" borderId="2" xfId="0" applyNumberFormat="1" applyFont="1" applyFill="1" applyBorder="1" applyAlignment="1">
      <alignment/>
    </xf>
    <xf numFmtId="164" fontId="2" fillId="3" borderId="1" xfId="0" applyNumberFormat="1" applyFont="1" applyFill="1" applyBorder="1" applyAlignment="1">
      <alignment/>
    </xf>
    <xf numFmtId="164" fontId="2" fillId="3" borderId="2" xfId="0" applyNumberFormat="1" applyFont="1" applyFill="1" applyBorder="1" applyAlignment="1">
      <alignment/>
    </xf>
    <xf numFmtId="1" fontId="2" fillId="3" borderId="1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165" fontId="2" fillId="3" borderId="2" xfId="0" applyNumberFormat="1" applyFont="1" applyFill="1" applyBorder="1" applyAlignment="1">
      <alignment/>
    </xf>
    <xf numFmtId="1" fontId="2" fillId="3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/>
    </xf>
    <xf numFmtId="164" fontId="2" fillId="3" borderId="5" xfId="0" applyNumberFormat="1" applyFont="1" applyFill="1" applyBorder="1" applyAlignment="1">
      <alignment/>
    </xf>
    <xf numFmtId="165" fontId="2" fillId="3" borderId="5" xfId="0" applyNumberFormat="1" applyFont="1" applyFill="1" applyBorder="1" applyAlignment="1">
      <alignment/>
    </xf>
    <xf numFmtId="2" fontId="2" fillId="3" borderId="5" xfId="0" applyNumberFormat="1" applyFont="1" applyFill="1" applyBorder="1" applyAlignment="1">
      <alignment/>
    </xf>
    <xf numFmtId="2" fontId="2" fillId="3" borderId="6" xfId="0" applyNumberFormat="1" applyFont="1" applyFill="1" applyBorder="1" applyAlignment="1">
      <alignment/>
    </xf>
    <xf numFmtId="0" fontId="1" fillId="5" borderId="3" xfId="0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/>
    </xf>
    <xf numFmtId="1" fontId="3" fillId="6" borderId="1" xfId="0" applyNumberFormat="1" applyFont="1" applyFill="1" applyBorder="1" applyAlignment="1">
      <alignment/>
    </xf>
    <xf numFmtId="2" fontId="3" fillId="6" borderId="4" xfId="0" applyNumberFormat="1" applyFont="1" applyFill="1" applyBorder="1" applyAlignment="1">
      <alignment/>
    </xf>
    <xf numFmtId="1" fontId="3" fillId="6" borderId="2" xfId="0" applyNumberFormat="1" applyFont="1" applyFill="1" applyBorder="1" applyAlignment="1">
      <alignment horizontal="center"/>
    </xf>
    <xf numFmtId="1" fontId="3" fillId="6" borderId="2" xfId="0" applyNumberFormat="1" applyFont="1" applyFill="1" applyBorder="1" applyAlignment="1">
      <alignment/>
    </xf>
    <xf numFmtId="2" fontId="3" fillId="6" borderId="6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1" fontId="3" fillId="6" borderId="4" xfId="0" applyNumberFormat="1" applyFont="1" applyFill="1" applyBorder="1" applyAlignment="1">
      <alignment horizontal="center"/>
    </xf>
    <xf numFmtId="1" fontId="3" fillId="6" borderId="4" xfId="0" applyNumberFormat="1" applyFont="1" applyFill="1" applyBorder="1" applyAlignment="1">
      <alignment horizontal="right"/>
    </xf>
    <xf numFmtId="0" fontId="6" fillId="2" borderId="0" xfId="0" applyFont="1" applyFill="1" applyAlignment="1">
      <alignment/>
    </xf>
    <xf numFmtId="1" fontId="6" fillId="7" borderId="5" xfId="0" applyNumberFormat="1" applyFont="1" applyFill="1" applyBorder="1" applyAlignment="1">
      <alignment horizontal="center"/>
    </xf>
    <xf numFmtId="1" fontId="6" fillId="7" borderId="5" xfId="0" applyNumberFormat="1" applyFont="1" applyFill="1" applyBorder="1" applyAlignment="1">
      <alignment horizontal="right"/>
    </xf>
    <xf numFmtId="164" fontId="6" fillId="7" borderId="5" xfId="0" applyNumberFormat="1" applyFont="1" applyFill="1" applyBorder="1" applyAlignment="1">
      <alignment/>
    </xf>
    <xf numFmtId="1" fontId="6" fillId="7" borderId="4" xfId="0" applyNumberFormat="1" applyFont="1" applyFill="1" applyBorder="1" applyAlignment="1">
      <alignment horizontal="center"/>
    </xf>
    <xf numFmtId="1" fontId="6" fillId="7" borderId="4" xfId="0" applyNumberFormat="1" applyFont="1" applyFill="1" applyBorder="1" applyAlignment="1">
      <alignment horizontal="right"/>
    </xf>
    <xf numFmtId="164" fontId="6" fillId="7" borderId="4" xfId="0" applyNumberFormat="1" applyFont="1" applyFill="1" applyBorder="1" applyAlignment="1">
      <alignment/>
    </xf>
    <xf numFmtId="1" fontId="6" fillId="7" borderId="1" xfId="0" applyNumberFormat="1" applyFont="1" applyFill="1" applyBorder="1" applyAlignment="1">
      <alignment horizontal="center"/>
    </xf>
    <xf numFmtId="1" fontId="6" fillId="7" borderId="1" xfId="0" applyNumberFormat="1" applyFont="1" applyFill="1" applyBorder="1" applyAlignment="1">
      <alignment/>
    </xf>
    <xf numFmtId="164" fontId="6" fillId="7" borderId="1" xfId="0" applyNumberFormat="1" applyFont="1" applyFill="1" applyBorder="1" applyAlignment="1">
      <alignment/>
    </xf>
    <xf numFmtId="1" fontId="6" fillId="7" borderId="7" xfId="0" applyNumberFormat="1" applyFont="1" applyFill="1" applyBorder="1" applyAlignment="1">
      <alignment horizontal="center"/>
    </xf>
    <xf numFmtId="1" fontId="6" fillId="7" borderId="7" xfId="0" applyNumberFormat="1" applyFont="1" applyFill="1" applyBorder="1" applyAlignment="1">
      <alignment/>
    </xf>
    <xf numFmtId="164" fontId="6" fillId="7" borderId="7" xfId="0" applyNumberFormat="1" applyFont="1" applyFill="1" applyBorder="1" applyAlignment="1">
      <alignment/>
    </xf>
    <xf numFmtId="1" fontId="6" fillId="7" borderId="2" xfId="0" applyNumberFormat="1" applyFont="1" applyFill="1" applyBorder="1" applyAlignment="1">
      <alignment horizontal="center"/>
    </xf>
    <xf numFmtId="1" fontId="6" fillId="7" borderId="2" xfId="0" applyNumberFormat="1" applyFont="1" applyFill="1" applyBorder="1" applyAlignment="1">
      <alignment/>
    </xf>
    <xf numFmtId="164" fontId="6" fillId="7" borderId="2" xfId="0" applyNumberFormat="1" applyFont="1" applyFill="1" applyBorder="1" applyAlignment="1">
      <alignment/>
    </xf>
    <xf numFmtId="0" fontId="1" fillId="8" borderId="3" xfId="0" applyFont="1" applyFill="1" applyBorder="1" applyAlignment="1">
      <alignment horizontal="center" vertical="center" wrapText="1"/>
    </xf>
    <xf numFmtId="165" fontId="6" fillId="7" borderId="5" xfId="0" applyNumberFormat="1" applyFont="1" applyFill="1" applyBorder="1" applyAlignment="1">
      <alignment horizontal="right"/>
    </xf>
    <xf numFmtId="165" fontId="6" fillId="7" borderId="4" xfId="0" applyNumberFormat="1" applyFont="1" applyFill="1" applyBorder="1" applyAlignment="1">
      <alignment horizontal="right"/>
    </xf>
    <xf numFmtId="165" fontId="6" fillId="7" borderId="1" xfId="0" applyNumberFormat="1" applyFont="1" applyFill="1" applyBorder="1" applyAlignment="1">
      <alignment/>
    </xf>
    <xf numFmtId="165" fontId="6" fillId="7" borderId="7" xfId="0" applyNumberFormat="1" applyFont="1" applyFill="1" applyBorder="1" applyAlignment="1">
      <alignment/>
    </xf>
    <xf numFmtId="165" fontId="6" fillId="7" borderId="2" xfId="0" applyNumberFormat="1" applyFont="1" applyFill="1" applyBorder="1" applyAlignment="1">
      <alignment/>
    </xf>
    <xf numFmtId="11" fontId="6" fillId="7" borderId="5" xfId="0" applyNumberFormat="1" applyFont="1" applyFill="1" applyBorder="1" applyAlignment="1">
      <alignment horizontal="right"/>
    </xf>
    <xf numFmtId="11" fontId="6" fillId="7" borderId="4" xfId="0" applyNumberFormat="1" applyFont="1" applyFill="1" applyBorder="1" applyAlignment="1">
      <alignment horizontal="right"/>
    </xf>
    <xf numFmtId="11" fontId="6" fillId="7" borderId="2" xfId="0" applyNumberFormat="1" applyFont="1" applyFill="1" applyBorder="1" applyAlignment="1">
      <alignment/>
    </xf>
    <xf numFmtId="165" fontId="6" fillId="7" borderId="5" xfId="0" applyNumberFormat="1" applyFont="1" applyFill="1" applyBorder="1" applyAlignment="1">
      <alignment/>
    </xf>
    <xf numFmtId="165" fontId="6" fillId="7" borderId="4" xfId="0" applyNumberFormat="1" applyFont="1" applyFill="1" applyBorder="1" applyAlignment="1">
      <alignment/>
    </xf>
    <xf numFmtId="165" fontId="6" fillId="7" borderId="6" xfId="0" applyNumberFormat="1" applyFont="1" applyFill="1" applyBorder="1" applyAlignment="1">
      <alignment/>
    </xf>
    <xf numFmtId="0" fontId="1" fillId="9" borderId="3" xfId="0" applyFont="1" applyFill="1" applyBorder="1" applyAlignment="1">
      <alignment horizontal="center" vertical="center" wrapText="1"/>
    </xf>
    <xf numFmtId="1" fontId="7" fillId="6" borderId="4" xfId="0" applyNumberFormat="1" applyFont="1" applyFill="1" applyBorder="1" applyAlignment="1">
      <alignment horizontal="center"/>
    </xf>
    <xf numFmtId="165" fontId="7" fillId="6" borderId="4" xfId="0" applyNumberFormat="1" applyFont="1" applyFill="1" applyBorder="1" applyAlignment="1">
      <alignment horizontal="right"/>
    </xf>
    <xf numFmtId="1" fontId="7" fillId="6" borderId="4" xfId="0" applyNumberFormat="1" applyFont="1" applyFill="1" applyBorder="1" applyAlignment="1">
      <alignment horizontal="right"/>
    </xf>
    <xf numFmtId="164" fontId="7" fillId="6" borderId="4" xfId="0" applyNumberFormat="1" applyFont="1" applyFill="1" applyBorder="1" applyAlignment="1">
      <alignment/>
    </xf>
    <xf numFmtId="11" fontId="7" fillId="6" borderId="4" xfId="0" applyNumberFormat="1" applyFont="1" applyFill="1" applyBorder="1" applyAlignment="1">
      <alignment horizontal="right"/>
    </xf>
    <xf numFmtId="165" fontId="7" fillId="6" borderId="4" xfId="0" applyNumberFormat="1" applyFont="1" applyFill="1" applyBorder="1" applyAlignment="1">
      <alignment/>
    </xf>
    <xf numFmtId="1" fontId="7" fillId="6" borderId="1" xfId="0" applyNumberFormat="1" applyFont="1" applyFill="1" applyBorder="1" applyAlignment="1">
      <alignment horizontal="center"/>
    </xf>
    <xf numFmtId="165" fontId="7" fillId="6" borderId="1" xfId="0" applyNumberFormat="1" applyFont="1" applyFill="1" applyBorder="1" applyAlignment="1">
      <alignment/>
    </xf>
    <xf numFmtId="164" fontId="7" fillId="6" borderId="1" xfId="0" applyNumberFormat="1" applyFont="1" applyFill="1" applyBorder="1" applyAlignment="1">
      <alignment/>
    </xf>
    <xf numFmtId="1" fontId="7" fillId="6" borderId="1" xfId="0" applyNumberFormat="1" applyFont="1" applyFill="1" applyBorder="1" applyAlignment="1">
      <alignment/>
    </xf>
    <xf numFmtId="1" fontId="7" fillId="6" borderId="7" xfId="0" applyNumberFormat="1" applyFont="1" applyFill="1" applyBorder="1" applyAlignment="1">
      <alignment horizontal="center"/>
    </xf>
    <xf numFmtId="165" fontId="7" fillId="6" borderId="7" xfId="0" applyNumberFormat="1" applyFont="1" applyFill="1" applyBorder="1" applyAlignment="1">
      <alignment/>
    </xf>
    <xf numFmtId="1" fontId="7" fillId="6" borderId="7" xfId="0" applyNumberFormat="1" applyFont="1" applyFill="1" applyBorder="1" applyAlignment="1">
      <alignment/>
    </xf>
    <xf numFmtId="164" fontId="7" fillId="6" borderId="7" xfId="0" applyNumberFormat="1" applyFont="1" applyFill="1" applyBorder="1" applyAlignment="1">
      <alignment/>
    </xf>
    <xf numFmtId="1" fontId="7" fillId="6" borderId="2" xfId="0" applyNumberFormat="1" applyFont="1" applyFill="1" applyBorder="1" applyAlignment="1">
      <alignment horizontal="center"/>
    </xf>
    <xf numFmtId="165" fontId="7" fillId="6" borderId="2" xfId="0" applyNumberFormat="1" applyFont="1" applyFill="1" applyBorder="1" applyAlignment="1">
      <alignment/>
    </xf>
    <xf numFmtId="1" fontId="7" fillId="6" borderId="2" xfId="0" applyNumberFormat="1" applyFont="1" applyFill="1" applyBorder="1" applyAlignment="1">
      <alignment/>
    </xf>
    <xf numFmtId="164" fontId="7" fillId="6" borderId="2" xfId="0" applyNumberFormat="1" applyFont="1" applyFill="1" applyBorder="1" applyAlignment="1">
      <alignment/>
    </xf>
    <xf numFmtId="11" fontId="7" fillId="6" borderId="2" xfId="0" applyNumberFormat="1" applyFont="1" applyFill="1" applyBorder="1" applyAlignment="1">
      <alignment/>
    </xf>
    <xf numFmtId="165" fontId="7" fillId="6" borderId="6" xfId="0" applyNumberFormat="1" applyFont="1" applyFill="1" applyBorder="1" applyAlignment="1">
      <alignment/>
    </xf>
    <xf numFmtId="0" fontId="7" fillId="2" borderId="0" xfId="0" applyFont="1" applyFill="1" applyAlignment="1">
      <alignment/>
    </xf>
    <xf numFmtId="0" fontId="1" fillId="4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9" xfId="0" applyFont="1" applyFill="1" applyBorder="1" applyAlignment="1">
      <alignment/>
    </xf>
    <xf numFmtId="0" fontId="3" fillId="7" borderId="10" xfId="0" applyFont="1" applyFill="1" applyBorder="1" applyAlignment="1">
      <alignment/>
    </xf>
    <xf numFmtId="0" fontId="3" fillId="7" borderId="3" xfId="0" applyFont="1" applyFill="1" applyBorder="1" applyAlignment="1">
      <alignment horizontal="center"/>
    </xf>
    <xf numFmtId="166" fontId="3" fillId="7" borderId="1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12" xfId="0" applyFont="1" applyFill="1" applyBorder="1" applyAlignment="1">
      <alignment/>
    </xf>
    <xf numFmtId="167" fontId="1" fillId="3" borderId="13" xfId="0" applyNumberFormat="1" applyFont="1" applyFill="1" applyBorder="1" applyAlignment="1">
      <alignment horizontal="right"/>
    </xf>
    <xf numFmtId="166" fontId="1" fillId="3" borderId="13" xfId="0" applyNumberFormat="1" applyFont="1" applyFill="1" applyBorder="1" applyAlignment="1">
      <alignment horizontal="right"/>
    </xf>
    <xf numFmtId="0" fontId="8" fillId="2" borderId="0" xfId="0" applyFont="1" applyFill="1" applyAlignment="1">
      <alignment/>
    </xf>
    <xf numFmtId="0" fontId="2" fillId="3" borderId="1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165" fontId="2" fillId="3" borderId="15" xfId="0" applyNumberFormat="1" applyFont="1" applyFill="1" applyBorder="1" applyAlignment="1" applyProtection="1">
      <alignment horizontal="right"/>
      <protection locked="0"/>
    </xf>
    <xf numFmtId="2" fontId="2" fillId="3" borderId="16" xfId="0" applyNumberFormat="1" applyFont="1" applyFill="1" applyBorder="1" applyAlignment="1" applyProtection="1">
      <alignment horizontal="right"/>
      <protection locked="0"/>
    </xf>
    <xf numFmtId="166" fontId="2" fillId="3" borderId="16" xfId="0" applyNumberFormat="1" applyFont="1" applyFill="1" applyBorder="1" applyAlignment="1" applyProtection="1">
      <alignment horizontal="right"/>
      <protection locked="0"/>
    </xf>
    <xf numFmtId="164" fontId="2" fillId="3" borderId="1" xfId="0" applyNumberFormat="1" applyFont="1" applyFill="1" applyBorder="1" applyAlignment="1" applyProtection="1">
      <alignment/>
      <protection locked="0"/>
    </xf>
    <xf numFmtId="165" fontId="2" fillId="3" borderId="16" xfId="0" applyNumberFormat="1" applyFont="1" applyFill="1" applyBorder="1" applyAlignment="1" applyProtection="1">
      <alignment horizontal="right"/>
      <protection locked="0"/>
    </xf>
    <xf numFmtId="0" fontId="2" fillId="3" borderId="16" xfId="0" applyFont="1" applyFill="1" applyBorder="1" applyAlignment="1" applyProtection="1">
      <alignment horizontal="right"/>
      <protection locked="0"/>
    </xf>
    <xf numFmtId="1" fontId="2" fillId="3" borderId="16" xfId="0" applyNumberFormat="1" applyFont="1" applyFill="1" applyBorder="1" applyAlignment="1" applyProtection="1">
      <alignment horizontal="right"/>
      <protection locked="0"/>
    </xf>
    <xf numFmtId="0" fontId="1" fillId="3" borderId="9" xfId="0" applyFont="1" applyFill="1" applyBorder="1" applyAlignment="1">
      <alignment horizontal="left"/>
    </xf>
    <xf numFmtId="166" fontId="1" fillId="3" borderId="16" xfId="0" applyNumberFormat="1" applyFont="1" applyFill="1" applyBorder="1" applyAlignment="1">
      <alignment horizontal="right"/>
    </xf>
    <xf numFmtId="167" fontId="1" fillId="3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>
      <alignment horizontal="right"/>
    </xf>
    <xf numFmtId="0" fontId="1" fillId="3" borderId="9" xfId="0" applyFont="1" applyFill="1" applyBorder="1" applyAlignment="1">
      <alignment/>
    </xf>
    <xf numFmtId="1" fontId="1" fillId="3" borderId="16" xfId="0" applyNumberFormat="1" applyFont="1" applyFill="1" applyBorder="1" applyAlignment="1">
      <alignment horizontal="right"/>
    </xf>
    <xf numFmtId="2" fontId="1" fillId="3" borderId="13" xfId="0" applyNumberFormat="1" applyFont="1" applyFill="1" applyBorder="1" applyAlignment="1">
      <alignment horizontal="right"/>
    </xf>
    <xf numFmtId="0" fontId="1" fillId="3" borderId="9" xfId="0" applyFont="1" applyFill="1" applyBorder="1" applyAlignment="1">
      <alignment horizontal="center"/>
    </xf>
    <xf numFmtId="165" fontId="2" fillId="3" borderId="5" xfId="0" applyNumberFormat="1" applyFont="1" applyFill="1" applyBorder="1" applyAlignment="1" applyProtection="1">
      <alignment horizontal="right"/>
      <protection locked="0"/>
    </xf>
    <xf numFmtId="166" fontId="2" fillId="3" borderId="1" xfId="0" applyNumberFormat="1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Alignment="1">
      <alignment horizontal="right"/>
    </xf>
    <xf numFmtId="165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1" fontId="1" fillId="3" borderId="1" xfId="0" applyNumberFormat="1" applyFont="1" applyFill="1" applyBorder="1" applyAlignment="1">
      <alignment horizontal="right"/>
    </xf>
    <xf numFmtId="166" fontId="1" fillId="3" borderId="1" xfId="0" applyNumberFormat="1" applyFont="1" applyFill="1" applyBorder="1" applyAlignment="1">
      <alignment horizontal="right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2" fontId="1" fillId="3" borderId="7" xfId="0" applyNumberFormat="1" applyFont="1" applyFill="1" applyBorder="1" applyAlignment="1">
      <alignment horizontal="right"/>
    </xf>
    <xf numFmtId="166" fontId="3" fillId="7" borderId="3" xfId="0" applyNumberFormat="1" applyFont="1" applyFill="1" applyBorder="1" applyAlignment="1">
      <alignment horizontal="right"/>
    </xf>
    <xf numFmtId="166" fontId="1" fillId="3" borderId="1" xfId="0" applyNumberFormat="1" applyFont="1" applyFill="1" applyBorder="1" applyAlignment="1" applyProtection="1">
      <alignment horizontal="right"/>
      <protection/>
    </xf>
    <xf numFmtId="167" fontId="1" fillId="3" borderId="1" xfId="0" applyNumberFormat="1" applyFont="1" applyFill="1" applyBorder="1" applyAlignment="1" applyProtection="1">
      <alignment horizontal="right"/>
      <protection/>
    </xf>
    <xf numFmtId="2" fontId="1" fillId="3" borderId="1" xfId="0" applyNumberFormat="1" applyFont="1" applyFill="1" applyBorder="1" applyAlignment="1" applyProtection="1">
      <alignment horizontal="right"/>
      <protection/>
    </xf>
    <xf numFmtId="0" fontId="1" fillId="3" borderId="1" xfId="0" applyFont="1" applyFill="1" applyBorder="1" applyAlignment="1" applyProtection="1">
      <alignment horizontal="right"/>
      <protection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/>
    </xf>
    <xf numFmtId="0" fontId="0" fillId="7" borderId="14" xfId="0" applyFill="1" applyBorder="1" applyAlignment="1" applyProtection="1">
      <alignment horizontal="center"/>
      <protection locked="0"/>
    </xf>
    <xf numFmtId="0" fontId="0" fillId="7" borderId="5" xfId="0" applyFill="1" applyBorder="1" applyAlignment="1" applyProtection="1">
      <alignment/>
      <protection locked="0"/>
    </xf>
    <xf numFmtId="1" fontId="0" fillId="7" borderId="17" xfId="0" applyNumberFormat="1" applyFill="1" applyBorder="1" applyAlignment="1" applyProtection="1">
      <alignment/>
      <protection locked="0"/>
    </xf>
    <xf numFmtId="0" fontId="0" fillId="7" borderId="9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/>
      <protection locked="0"/>
    </xf>
    <xf numFmtId="1" fontId="0" fillId="7" borderId="18" xfId="0" applyNumberFormat="1" applyFill="1" applyBorder="1" applyAlignment="1" applyProtection="1">
      <alignment/>
      <protection locked="0"/>
    </xf>
    <xf numFmtId="0" fontId="0" fillId="7" borderId="19" xfId="0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/>
      <protection locked="0"/>
    </xf>
    <xf numFmtId="1" fontId="0" fillId="7" borderId="20" xfId="0" applyNumberFormat="1" applyFill="1" applyBorder="1" applyAlignment="1" applyProtection="1">
      <alignment/>
      <protection locked="0"/>
    </xf>
    <xf numFmtId="0" fontId="0" fillId="3" borderId="10" xfId="0" applyFill="1" applyBorder="1" applyAlignment="1">
      <alignment/>
    </xf>
    <xf numFmtId="0" fontId="1" fillId="3" borderId="21" xfId="0" applyFont="1" applyFill="1" applyBorder="1" applyAlignment="1">
      <alignment/>
    </xf>
    <xf numFmtId="0" fontId="0" fillId="3" borderId="21" xfId="0" applyFill="1" applyBorder="1" applyAlignment="1">
      <alignment/>
    </xf>
    <xf numFmtId="2" fontId="1" fillId="2" borderId="0" xfId="0" applyNumberFormat="1" applyFont="1" applyFill="1" applyAlignment="1">
      <alignment/>
    </xf>
    <xf numFmtId="0" fontId="1" fillId="2" borderId="0" xfId="0" applyFont="1" applyFill="1" applyAlignment="1" applyProtection="1">
      <alignment horizontal="right"/>
      <protection locked="0"/>
    </xf>
    <xf numFmtId="2" fontId="1" fillId="2" borderId="0" xfId="0" applyNumberFormat="1" applyFont="1" applyFill="1" applyAlignment="1" applyProtection="1">
      <alignment horizontal="right"/>
      <protection locked="0"/>
    </xf>
    <xf numFmtId="165" fontId="0" fillId="7" borderId="14" xfId="0" applyNumberFormat="1" applyFill="1" applyBorder="1" applyAlignment="1" applyProtection="1">
      <alignment/>
      <protection locked="0"/>
    </xf>
    <xf numFmtId="165" fontId="0" fillId="7" borderId="9" xfId="0" applyNumberFormat="1" applyFill="1" applyBorder="1" applyAlignment="1" applyProtection="1">
      <alignment/>
      <protection locked="0"/>
    </xf>
    <xf numFmtId="165" fontId="0" fillId="7" borderId="19" xfId="0" applyNumberFormat="1" applyFill="1" applyBorder="1" applyAlignment="1" applyProtection="1">
      <alignment/>
      <protection locked="0"/>
    </xf>
    <xf numFmtId="2" fontId="1" fillId="3" borderId="6" xfId="0" applyNumberFormat="1" applyFont="1" applyFill="1" applyBorder="1" applyAlignment="1">
      <alignment/>
    </xf>
    <xf numFmtId="2" fontId="0" fillId="7" borderId="5" xfId="0" applyNumberFormat="1" applyFill="1" applyBorder="1" applyAlignment="1">
      <alignment/>
    </xf>
    <xf numFmtId="2" fontId="0" fillId="7" borderId="1" xfId="0" applyNumberFormat="1" applyFill="1" applyBorder="1" applyAlignment="1">
      <alignment/>
    </xf>
    <xf numFmtId="2" fontId="0" fillId="7" borderId="2" xfId="0" applyNumberFormat="1" applyFill="1" applyBorder="1" applyAlignment="1">
      <alignment/>
    </xf>
    <xf numFmtId="165" fontId="3" fillId="6" borderId="4" xfId="0" applyNumberFormat="1" applyFont="1" applyFill="1" applyBorder="1" applyAlignment="1">
      <alignment horizontal="right"/>
    </xf>
    <xf numFmtId="165" fontId="3" fillId="6" borderId="2" xfId="0" applyNumberFormat="1" applyFont="1" applyFill="1" applyBorder="1" applyAlignment="1">
      <alignment/>
    </xf>
    <xf numFmtId="11" fontId="3" fillId="6" borderId="4" xfId="0" applyNumberFormat="1" applyFont="1" applyFill="1" applyBorder="1" applyAlignment="1">
      <alignment/>
    </xf>
    <xf numFmtId="11" fontId="3" fillId="6" borderId="1" xfId="0" applyNumberFormat="1" applyFont="1" applyFill="1" applyBorder="1" applyAlignment="1">
      <alignment/>
    </xf>
    <xf numFmtId="11" fontId="3" fillId="6" borderId="2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tabSelected="1" workbookViewId="0" topLeftCell="A1">
      <selection activeCell="E23" sqref="E23"/>
    </sheetView>
  </sheetViews>
  <sheetFormatPr defaultColWidth="9.00390625" defaultRowHeight="12.75"/>
  <cols>
    <col min="1" max="1" width="6.875" style="1" customWidth="1"/>
    <col min="2" max="2" width="38.375" style="1" customWidth="1"/>
    <col min="3" max="3" width="10.875" style="1" customWidth="1"/>
    <col min="4" max="4" width="19.375" style="1" customWidth="1"/>
    <col min="5" max="5" width="21.375" style="1" customWidth="1"/>
    <col min="6" max="6" width="10.875" style="1" customWidth="1"/>
    <col min="7" max="16384" width="9.375" style="1" customWidth="1"/>
  </cols>
  <sheetData>
    <row r="2" ht="12.75">
      <c r="B2" s="125" t="s">
        <v>66</v>
      </c>
    </row>
    <row r="4" spans="2:4" ht="12.75">
      <c r="B4" s="125" t="s">
        <v>67</v>
      </c>
      <c r="D4" s="139" t="s">
        <v>68</v>
      </c>
    </row>
    <row r="5" spans="2:4" ht="12.75">
      <c r="B5" s="125" t="s">
        <v>64</v>
      </c>
      <c r="D5" s="140">
        <v>23</v>
      </c>
    </row>
    <row r="6" spans="2:4" ht="12.75">
      <c r="B6" s="125" t="s">
        <v>65</v>
      </c>
      <c r="D6" s="140">
        <v>8.7</v>
      </c>
    </row>
    <row r="7" ht="13.5" thickBot="1"/>
    <row r="8" spans="1:5" s="124" customFormat="1" ht="39" thickBot="1">
      <c r="A8" s="80" t="s">
        <v>57</v>
      </c>
      <c r="B8" s="80" t="s">
        <v>58</v>
      </c>
      <c r="C8" s="80" t="s">
        <v>59</v>
      </c>
      <c r="D8" s="80" t="s">
        <v>60</v>
      </c>
      <c r="E8" s="80" t="s">
        <v>61</v>
      </c>
    </row>
    <row r="9" spans="1:5" ht="12.75">
      <c r="A9" s="126">
        <v>1</v>
      </c>
      <c r="B9" s="127"/>
      <c r="C9" s="128">
        <v>50</v>
      </c>
      <c r="D9" s="141">
        <v>0.05</v>
      </c>
      <c r="E9" s="145">
        <f>C9/(1000*D9)</f>
        <v>1</v>
      </c>
    </row>
    <row r="10" spans="1:5" ht="12.75">
      <c r="A10" s="129">
        <v>2</v>
      </c>
      <c r="B10" s="130"/>
      <c r="C10" s="131">
        <v>200</v>
      </c>
      <c r="D10" s="142">
        <v>0.7</v>
      </c>
      <c r="E10" s="146">
        <f aca="true" t="shared" si="0" ref="E10:E18">C10/(1000*D10)</f>
        <v>0.2857142857142857</v>
      </c>
    </row>
    <row r="11" spans="1:5" ht="12.75">
      <c r="A11" s="129">
        <v>3</v>
      </c>
      <c r="B11" s="130"/>
      <c r="C11" s="131">
        <v>0</v>
      </c>
      <c r="D11" s="142">
        <v>1</v>
      </c>
      <c r="E11" s="146">
        <f t="shared" si="0"/>
        <v>0</v>
      </c>
    </row>
    <row r="12" spans="1:5" ht="12.75">
      <c r="A12" s="129">
        <v>4</v>
      </c>
      <c r="B12" s="130"/>
      <c r="C12" s="131">
        <v>0</v>
      </c>
      <c r="D12" s="142">
        <v>1</v>
      </c>
      <c r="E12" s="146">
        <f t="shared" si="0"/>
        <v>0</v>
      </c>
    </row>
    <row r="13" spans="1:5" ht="12.75">
      <c r="A13" s="129">
        <v>5</v>
      </c>
      <c r="B13" s="130"/>
      <c r="C13" s="131">
        <v>0</v>
      </c>
      <c r="D13" s="142">
        <v>1</v>
      </c>
      <c r="E13" s="146">
        <f t="shared" si="0"/>
        <v>0</v>
      </c>
    </row>
    <row r="14" spans="1:5" ht="12.75">
      <c r="A14" s="129">
        <v>6</v>
      </c>
      <c r="B14" s="130"/>
      <c r="C14" s="131">
        <v>0</v>
      </c>
      <c r="D14" s="142">
        <v>1</v>
      </c>
      <c r="E14" s="146">
        <f t="shared" si="0"/>
        <v>0</v>
      </c>
    </row>
    <row r="15" spans="1:5" ht="12.75">
      <c r="A15" s="129">
        <v>7</v>
      </c>
      <c r="B15" s="130"/>
      <c r="C15" s="131">
        <v>0</v>
      </c>
      <c r="D15" s="142">
        <v>1</v>
      </c>
      <c r="E15" s="146">
        <f t="shared" si="0"/>
        <v>0</v>
      </c>
    </row>
    <row r="16" spans="1:5" ht="12.75">
      <c r="A16" s="129">
        <v>8</v>
      </c>
      <c r="B16" s="130"/>
      <c r="C16" s="131">
        <v>0</v>
      </c>
      <c r="D16" s="142">
        <v>1</v>
      </c>
      <c r="E16" s="146">
        <f t="shared" si="0"/>
        <v>0</v>
      </c>
    </row>
    <row r="17" spans="1:5" ht="12.75">
      <c r="A17" s="129">
        <v>9</v>
      </c>
      <c r="B17" s="130"/>
      <c r="C17" s="131">
        <v>0</v>
      </c>
      <c r="D17" s="142">
        <v>1</v>
      </c>
      <c r="E17" s="146">
        <f t="shared" si="0"/>
        <v>0</v>
      </c>
    </row>
    <row r="18" spans="1:5" ht="13.5" thickBot="1">
      <c r="A18" s="132">
        <v>10</v>
      </c>
      <c r="B18" s="133"/>
      <c r="C18" s="134">
        <v>0</v>
      </c>
      <c r="D18" s="143">
        <v>1</v>
      </c>
      <c r="E18" s="147">
        <f t="shared" si="0"/>
        <v>0</v>
      </c>
    </row>
    <row r="19" spans="1:5" ht="13.5" thickBot="1">
      <c r="A19" s="135"/>
      <c r="B19" s="136" t="s">
        <v>62</v>
      </c>
      <c r="C19" s="137"/>
      <c r="D19" s="137"/>
      <c r="E19" s="144">
        <f>SUM(E9:E18)</f>
        <v>1.2857142857142856</v>
      </c>
    </row>
    <row r="21" spans="2:4" ht="12.75">
      <c r="B21" s="125" t="s">
        <v>63</v>
      </c>
      <c r="D21" s="138">
        <f>1/((1/D5)+E19+(1/D6))</f>
        <v>0.6924560015819656</v>
      </c>
    </row>
  </sheetData>
  <printOptions horizontalCentered="1"/>
  <pageMargins left="0.5905511811023623" right="0.5905511811023623" top="0.7874015748031497" bottom="0.7874015748031497" header="0.5118110236220472" footer="0.5118110236220472"/>
  <pageSetup horizontalDpi="800" verticalDpi="8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60"/>
  <sheetViews>
    <sheetView workbookViewId="0" topLeftCell="A1">
      <selection activeCell="C1" sqref="C1"/>
    </sheetView>
  </sheetViews>
  <sheetFormatPr defaultColWidth="9.00390625" defaultRowHeight="12.75" outlineLevelRow="1"/>
  <cols>
    <col min="1" max="1" width="61.625" style="1" customWidth="1"/>
    <col min="2" max="3" width="14.375" style="1" customWidth="1"/>
    <col min="4" max="16384" width="9.375" style="1" customWidth="1"/>
  </cols>
  <sheetData>
    <row r="2" ht="15.75">
      <c r="A2" s="91" t="s">
        <v>46</v>
      </c>
    </row>
    <row r="3" ht="15.75">
      <c r="A3" s="91" t="s">
        <v>47</v>
      </c>
    </row>
    <row r="4" ht="13.5" thickBot="1"/>
    <row r="5" spans="1:3" s="3" customFormat="1" ht="27" customHeight="1" thickBot="1">
      <c r="A5" s="80" t="s">
        <v>11</v>
      </c>
      <c r="B5" s="80" t="s">
        <v>13</v>
      </c>
      <c r="C5" s="80" t="s">
        <v>20</v>
      </c>
    </row>
    <row r="6" spans="1:3" ht="12.75">
      <c r="A6" s="92" t="s">
        <v>30</v>
      </c>
      <c r="B6" s="93" t="s">
        <v>15</v>
      </c>
      <c r="C6" s="94">
        <v>1000</v>
      </c>
    </row>
    <row r="7" spans="1:3" ht="12.75">
      <c r="A7" s="81" t="s">
        <v>31</v>
      </c>
      <c r="B7" s="82" t="s">
        <v>18</v>
      </c>
      <c r="C7" s="96">
        <v>25</v>
      </c>
    </row>
    <row r="8" spans="1:3" ht="12.75">
      <c r="A8" s="81" t="s">
        <v>27</v>
      </c>
      <c r="B8" s="82" t="s">
        <v>18</v>
      </c>
      <c r="C8" s="96">
        <v>20</v>
      </c>
    </row>
    <row r="9" spans="1:3" ht="12.75">
      <c r="A9" s="81" t="s">
        <v>32</v>
      </c>
      <c r="B9" s="82" t="s">
        <v>12</v>
      </c>
      <c r="C9" s="96">
        <v>300</v>
      </c>
    </row>
    <row r="10" spans="1:3" ht="12.75">
      <c r="A10" s="81" t="s">
        <v>33</v>
      </c>
      <c r="B10" s="82" t="s">
        <v>12</v>
      </c>
      <c r="C10" s="96">
        <v>1</v>
      </c>
    </row>
    <row r="11" spans="1:3" ht="12.75">
      <c r="A11" s="101" t="s">
        <v>34</v>
      </c>
      <c r="B11" s="87" t="s">
        <v>12</v>
      </c>
      <c r="C11" s="102">
        <f>C9-2*C10</f>
        <v>298</v>
      </c>
    </row>
    <row r="12" spans="1:3" ht="12.75">
      <c r="A12" s="101" t="s">
        <v>35</v>
      </c>
      <c r="B12" s="87" t="s">
        <v>22</v>
      </c>
      <c r="C12" s="103">
        <f>PI()*(C11^2)/4000000</f>
        <v>0.06974649850234699</v>
      </c>
    </row>
    <row r="13" spans="1:3" ht="12.75">
      <c r="A13" s="101" t="s">
        <v>36</v>
      </c>
      <c r="B13" s="87" t="s">
        <v>16</v>
      </c>
      <c r="C13" s="104">
        <f>C6/(3600*C12)</f>
        <v>3.982677033864725</v>
      </c>
    </row>
    <row r="14" spans="1:3" ht="12.75">
      <c r="A14" s="83" t="s">
        <v>37</v>
      </c>
      <c r="B14" s="82" t="s">
        <v>17</v>
      </c>
      <c r="C14" s="97">
        <v>1.505E-05</v>
      </c>
    </row>
    <row r="15" spans="1:3" ht="12.75">
      <c r="A15" s="83" t="s">
        <v>38</v>
      </c>
      <c r="B15" s="82" t="s">
        <v>14</v>
      </c>
      <c r="C15" s="98">
        <v>0.0259</v>
      </c>
    </row>
    <row r="16" spans="1:3" ht="12.75">
      <c r="A16" s="83" t="s">
        <v>39</v>
      </c>
      <c r="B16" s="82" t="s">
        <v>19</v>
      </c>
      <c r="C16" s="99">
        <v>0.704</v>
      </c>
    </row>
    <row r="17" spans="1:3" ht="12.75">
      <c r="A17" s="105" t="s">
        <v>40</v>
      </c>
      <c r="B17" s="87" t="s">
        <v>19</v>
      </c>
      <c r="C17" s="106">
        <f>C13*(C9-2*C10)/(1000*C14)</f>
        <v>78859.65156755403</v>
      </c>
    </row>
    <row r="18" spans="1:3" ht="12.75">
      <c r="A18" s="105" t="s">
        <v>41</v>
      </c>
      <c r="B18" s="87" t="s">
        <v>19</v>
      </c>
      <c r="C18" s="104">
        <f>0.021*(C17^0.8)*(C16^0.43)</f>
        <v>149.33424866340928</v>
      </c>
    </row>
    <row r="19" spans="1:3" ht="12.75">
      <c r="A19" s="105" t="s">
        <v>29</v>
      </c>
      <c r="B19" s="87" t="s">
        <v>21</v>
      </c>
      <c r="C19" s="102">
        <f>1000*C15*C18/(C9-2*C10)</f>
        <v>12.979050471081544</v>
      </c>
    </row>
    <row r="20" spans="1:3" ht="12.75">
      <c r="A20" s="83" t="s">
        <v>42</v>
      </c>
      <c r="B20" s="82" t="s">
        <v>14</v>
      </c>
      <c r="C20" s="98">
        <v>57</v>
      </c>
    </row>
    <row r="21" spans="1:3" ht="12.75">
      <c r="A21" s="83" t="s">
        <v>43</v>
      </c>
      <c r="B21" s="82" t="s">
        <v>12</v>
      </c>
      <c r="C21" s="100">
        <v>50</v>
      </c>
    </row>
    <row r="22" spans="1:3" ht="12.75">
      <c r="A22" s="105" t="s">
        <v>28</v>
      </c>
      <c r="B22" s="87" t="s">
        <v>12</v>
      </c>
      <c r="C22" s="102">
        <f>C9+2*C21</f>
        <v>400</v>
      </c>
    </row>
    <row r="23" spans="1:3" ht="12.75">
      <c r="A23" s="83" t="s">
        <v>23</v>
      </c>
      <c r="B23" s="82" t="s">
        <v>14</v>
      </c>
      <c r="C23" s="98">
        <v>0.05</v>
      </c>
    </row>
    <row r="24" spans="1:3" ht="12.75">
      <c r="A24" s="83" t="s">
        <v>24</v>
      </c>
      <c r="B24" s="82" t="s">
        <v>21</v>
      </c>
      <c r="C24" s="95">
        <v>6</v>
      </c>
    </row>
    <row r="25" spans="1:3" ht="12.75" hidden="1" outlineLevel="1">
      <c r="A25" s="88"/>
      <c r="B25" s="87"/>
      <c r="C25" s="89">
        <f>1000/(C19*C11)</f>
        <v>0.2585477809384731</v>
      </c>
    </row>
    <row r="26" spans="1:3" ht="12.75" hidden="1" outlineLevel="1">
      <c r="A26" s="88"/>
      <c r="B26" s="87"/>
      <c r="C26" s="89">
        <f>LN(C9/C11)/(2*C20)</f>
        <v>5.8675334656111494E-05</v>
      </c>
    </row>
    <row r="27" spans="1:3" ht="12.75" hidden="1" outlineLevel="1">
      <c r="A27" s="88"/>
      <c r="B27" s="87"/>
      <c r="C27" s="90">
        <f>LN(C22/C9)/(2*C23)</f>
        <v>2.8768207245178083</v>
      </c>
    </row>
    <row r="28" spans="1:3" ht="12.75" hidden="1" outlineLevel="1">
      <c r="A28" s="88"/>
      <c r="B28" s="87"/>
      <c r="C28" s="90">
        <f>1000/(C24*C22)</f>
        <v>0.4166666666666667</v>
      </c>
    </row>
    <row r="29" spans="1:3" ht="12.75" collapsed="1">
      <c r="A29" s="88" t="s">
        <v>26</v>
      </c>
      <c r="B29" s="87" t="s">
        <v>14</v>
      </c>
      <c r="C29" s="107">
        <f>1/(C25+C26+C27+C28)</f>
        <v>0.28152409337826073</v>
      </c>
    </row>
    <row r="30" spans="1:3" ht="13.5" thickBot="1">
      <c r="A30" s="88" t="s">
        <v>45</v>
      </c>
      <c r="B30" s="87" t="s">
        <v>44</v>
      </c>
      <c r="C30" s="107">
        <f>C29*PI()*(C7-C8)</f>
        <v>4.422170117828354</v>
      </c>
    </row>
    <row r="31" spans="1:3" ht="13.5" thickBot="1">
      <c r="A31" s="84" t="s">
        <v>25</v>
      </c>
      <c r="B31" s="85" t="s">
        <v>18</v>
      </c>
      <c r="C31" s="86">
        <f>C8+1000*C30/(PI()*C24*C22)</f>
        <v>20.586508527871377</v>
      </c>
    </row>
    <row r="33" ht="15.75">
      <c r="A33" s="91" t="s">
        <v>46</v>
      </c>
    </row>
    <row r="34" ht="15.75">
      <c r="A34" s="91" t="s">
        <v>48</v>
      </c>
    </row>
    <row r="35" ht="13.5" thickBot="1"/>
    <row r="36" spans="1:3" ht="13.5" thickBot="1">
      <c r="A36" s="80" t="s">
        <v>11</v>
      </c>
      <c r="B36" s="80" t="s">
        <v>13</v>
      </c>
      <c r="C36" s="80" t="s">
        <v>20</v>
      </c>
    </row>
    <row r="37" spans="1:3" ht="12.75">
      <c r="A37" s="92" t="s">
        <v>30</v>
      </c>
      <c r="B37" s="93" t="s">
        <v>15</v>
      </c>
      <c r="C37" s="109">
        <v>1000</v>
      </c>
    </row>
    <row r="38" spans="1:3" ht="12.75">
      <c r="A38" s="81" t="s">
        <v>31</v>
      </c>
      <c r="B38" s="82" t="s">
        <v>18</v>
      </c>
      <c r="C38" s="110">
        <v>25</v>
      </c>
    </row>
    <row r="39" spans="1:3" ht="12.75">
      <c r="A39" s="81" t="s">
        <v>27</v>
      </c>
      <c r="B39" s="82" t="s">
        <v>18</v>
      </c>
      <c r="C39" s="110">
        <v>20</v>
      </c>
    </row>
    <row r="40" spans="1:3" ht="12.75">
      <c r="A40" s="81" t="s">
        <v>49</v>
      </c>
      <c r="B40" s="82" t="s">
        <v>12</v>
      </c>
      <c r="C40" s="110">
        <v>300</v>
      </c>
    </row>
    <row r="41" spans="1:3" ht="12.75">
      <c r="A41" s="81" t="s">
        <v>50</v>
      </c>
      <c r="B41" s="82" t="s">
        <v>12</v>
      </c>
      <c r="C41" s="110">
        <v>300</v>
      </c>
    </row>
    <row r="42" spans="1:3" ht="12.75">
      <c r="A42" s="81" t="s">
        <v>33</v>
      </c>
      <c r="B42" s="82" t="s">
        <v>12</v>
      </c>
      <c r="C42" s="110">
        <v>1</v>
      </c>
    </row>
    <row r="43" spans="1:3" ht="12.75">
      <c r="A43" s="101" t="s">
        <v>51</v>
      </c>
      <c r="B43" s="87" t="s">
        <v>12</v>
      </c>
      <c r="C43" s="120">
        <f>C40+2*C42</f>
        <v>302</v>
      </c>
    </row>
    <row r="44" spans="1:3" ht="12.75">
      <c r="A44" s="101" t="s">
        <v>52</v>
      </c>
      <c r="B44" s="87" t="s">
        <v>12</v>
      </c>
      <c r="C44" s="120">
        <f>C41+2*C42</f>
        <v>302</v>
      </c>
    </row>
    <row r="45" spans="1:3" ht="12.75">
      <c r="A45" s="101" t="s">
        <v>35</v>
      </c>
      <c r="B45" s="87" t="s">
        <v>22</v>
      </c>
      <c r="C45" s="121">
        <f>C40*C41/1000000</f>
        <v>0.09</v>
      </c>
    </row>
    <row r="46" spans="1:3" ht="12.75">
      <c r="A46" s="101" t="s">
        <v>36</v>
      </c>
      <c r="B46" s="87" t="s">
        <v>16</v>
      </c>
      <c r="C46" s="122">
        <f>C37/(C45*3600)</f>
        <v>3.0864197530864197</v>
      </c>
    </row>
    <row r="47" spans="1:3" ht="12.75">
      <c r="A47" s="101" t="s">
        <v>53</v>
      </c>
      <c r="B47" s="108" t="s">
        <v>12</v>
      </c>
      <c r="C47" s="123">
        <f>4000000*C45/(2*(C40+C41))</f>
        <v>300</v>
      </c>
    </row>
    <row r="48" spans="1:3" ht="12.75">
      <c r="A48" s="83" t="s">
        <v>37</v>
      </c>
      <c r="B48" s="82" t="s">
        <v>17</v>
      </c>
      <c r="C48" s="97">
        <v>1.505E-05</v>
      </c>
    </row>
    <row r="49" spans="1:3" ht="12.75">
      <c r="A49" s="83" t="s">
        <v>38</v>
      </c>
      <c r="B49" s="82" t="s">
        <v>14</v>
      </c>
      <c r="C49" s="112">
        <v>0.0259</v>
      </c>
    </row>
    <row r="50" spans="1:3" ht="12.75">
      <c r="A50" s="83" t="s">
        <v>39</v>
      </c>
      <c r="B50" s="82" t="s">
        <v>19</v>
      </c>
      <c r="C50" s="113">
        <v>0.704</v>
      </c>
    </row>
    <row r="51" spans="1:3" ht="12.75">
      <c r="A51" s="105" t="s">
        <v>40</v>
      </c>
      <c r="B51" s="87" t="s">
        <v>19</v>
      </c>
      <c r="C51" s="114">
        <f>C47*C46/(1000*C48)</f>
        <v>61523.317337270826</v>
      </c>
    </row>
    <row r="52" spans="1:3" ht="12.75">
      <c r="A52" s="105" t="s">
        <v>41</v>
      </c>
      <c r="B52" s="87" t="s">
        <v>19</v>
      </c>
      <c r="C52" s="111">
        <f>0.021*(C51^0.8)*(C50^0.43)</f>
        <v>122.43549286530616</v>
      </c>
    </row>
    <row r="53" spans="1:3" ht="12.75">
      <c r="A53" s="105" t="s">
        <v>29</v>
      </c>
      <c r="B53" s="87" t="s">
        <v>21</v>
      </c>
      <c r="C53" s="115">
        <f>1000*C49*C52/C47</f>
        <v>10.570264217371431</v>
      </c>
    </row>
    <row r="54" spans="1:3" ht="12.75">
      <c r="A54" s="83" t="s">
        <v>42</v>
      </c>
      <c r="B54" s="82" t="s">
        <v>14</v>
      </c>
      <c r="C54" s="112">
        <v>57</v>
      </c>
    </row>
    <row r="55" spans="1:3" ht="12.75">
      <c r="A55" s="83" t="s">
        <v>43</v>
      </c>
      <c r="B55" s="82" t="s">
        <v>12</v>
      </c>
      <c r="C55" s="116">
        <v>50</v>
      </c>
    </row>
    <row r="56" spans="1:3" ht="12.75">
      <c r="A56" s="83" t="s">
        <v>23</v>
      </c>
      <c r="B56" s="82" t="s">
        <v>14</v>
      </c>
      <c r="C56" s="112">
        <v>0.05</v>
      </c>
    </row>
    <row r="57" spans="1:3" ht="12.75">
      <c r="A57" s="83" t="s">
        <v>24</v>
      </c>
      <c r="B57" s="82" t="s">
        <v>21</v>
      </c>
      <c r="C57" s="117">
        <v>6</v>
      </c>
    </row>
    <row r="58" spans="1:3" ht="12.75">
      <c r="A58" s="88" t="s">
        <v>56</v>
      </c>
      <c r="B58" s="87" t="s">
        <v>14</v>
      </c>
      <c r="C58" s="118">
        <f>1/((1/C53)+(C42/(1000*C54))+(C55/(1000*C56))+(1/C57))</f>
        <v>0.7928395645698368</v>
      </c>
    </row>
    <row r="59" spans="1:3" ht="13.5" thickBot="1">
      <c r="A59" s="88" t="s">
        <v>55</v>
      </c>
      <c r="B59" s="87" t="s">
        <v>54</v>
      </c>
      <c r="C59" s="118">
        <f>C58*(C38-C39)</f>
        <v>3.9641978228491843</v>
      </c>
    </row>
    <row r="60" spans="1:3" ht="13.5" thickBot="1">
      <c r="A60" s="84" t="s">
        <v>25</v>
      </c>
      <c r="B60" s="85" t="s">
        <v>18</v>
      </c>
      <c r="C60" s="119">
        <f>C39+C59/C57</f>
        <v>20.66069963714153</v>
      </c>
    </row>
  </sheetData>
  <printOptions horizontalCentered="1"/>
  <pageMargins left="0.7874015748031497" right="0.7874015748031497" top="0.5905511811023623" bottom="0.5905511811023623" header="0.5118110236220472" footer="0.5118110236220472"/>
  <pageSetup horizontalDpi="800" verticalDpi="8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6"/>
  <sheetViews>
    <sheetView workbookViewId="0" topLeftCell="A1">
      <selection activeCell="D30" sqref="D30"/>
    </sheetView>
  </sheetViews>
  <sheetFormatPr defaultColWidth="9.00390625" defaultRowHeight="12.75"/>
  <cols>
    <col min="1" max="6" width="15.00390625" style="1" customWidth="1"/>
    <col min="7" max="16384" width="9.375" style="1" customWidth="1"/>
  </cols>
  <sheetData>
    <row r="2" ht="12.75">
      <c r="B2" s="2" t="s">
        <v>5</v>
      </c>
    </row>
    <row r="3" ht="13.5" thickBot="1"/>
    <row r="4" spans="1:6" s="3" customFormat="1" ht="39" thickBot="1">
      <c r="A4" s="10" t="s">
        <v>0</v>
      </c>
      <c r="B4" s="10" t="s">
        <v>1</v>
      </c>
      <c r="C4" s="10" t="s">
        <v>3</v>
      </c>
      <c r="D4" s="10" t="s">
        <v>2</v>
      </c>
      <c r="E4" s="10" t="s">
        <v>4</v>
      </c>
      <c r="F4" s="10" t="s">
        <v>6</v>
      </c>
    </row>
    <row r="5" spans="1:6" ht="12.75">
      <c r="A5" s="14">
        <v>5</v>
      </c>
      <c r="B5" s="15">
        <v>1000</v>
      </c>
      <c r="C5" s="15">
        <v>4202</v>
      </c>
      <c r="D5" s="16">
        <v>1.522E-06</v>
      </c>
      <c r="E5" s="17">
        <v>0.57</v>
      </c>
      <c r="F5" s="18">
        <f>D5*C5*B5/E5</f>
        <v>11.220077192982458</v>
      </c>
    </row>
    <row r="6" spans="1:6" ht="12.75">
      <c r="A6" s="8">
        <v>10</v>
      </c>
      <c r="B6" s="4">
        <v>999.59</v>
      </c>
      <c r="C6" s="4">
        <v>4192</v>
      </c>
      <c r="D6" s="6">
        <v>1.309E-06</v>
      </c>
      <c r="E6" s="12">
        <v>0.58</v>
      </c>
      <c r="F6" s="11">
        <f aca="true" t="shared" si="0" ref="F6:F24">D6*C6*B6/E6</f>
        <v>9.45703137158621</v>
      </c>
    </row>
    <row r="7" spans="1:6" ht="12.75">
      <c r="A7" s="8">
        <v>15</v>
      </c>
      <c r="B7" s="4">
        <v>999.05</v>
      </c>
      <c r="C7" s="4">
        <v>4186</v>
      </c>
      <c r="D7" s="6">
        <v>1.14E-06</v>
      </c>
      <c r="E7" s="12">
        <v>0.59</v>
      </c>
      <c r="F7" s="11">
        <f t="shared" si="0"/>
        <v>8.08051959661017</v>
      </c>
    </row>
    <row r="8" spans="1:6" ht="12.75">
      <c r="A8" s="8">
        <v>20</v>
      </c>
      <c r="B8" s="4">
        <v>998.23</v>
      </c>
      <c r="C8" s="4">
        <v>4182</v>
      </c>
      <c r="D8" s="6">
        <v>1.005E-06</v>
      </c>
      <c r="E8" s="12">
        <v>0.599</v>
      </c>
      <c r="F8" s="11">
        <f t="shared" si="0"/>
        <v>7.004124957095158</v>
      </c>
    </row>
    <row r="9" spans="1:6" ht="12.75">
      <c r="A9" s="8">
        <v>25</v>
      </c>
      <c r="B9" s="4">
        <v>997.08</v>
      </c>
      <c r="C9" s="4">
        <v>4179</v>
      </c>
      <c r="D9" s="6">
        <v>8.932E-07</v>
      </c>
      <c r="E9" s="12">
        <v>0.607</v>
      </c>
      <c r="F9" s="11">
        <f t="shared" si="0"/>
        <v>6.131438824092258</v>
      </c>
    </row>
    <row r="10" spans="1:6" ht="12.75">
      <c r="A10" s="8">
        <v>30</v>
      </c>
      <c r="B10" s="4">
        <v>995.67</v>
      </c>
      <c r="C10" s="4">
        <v>4178</v>
      </c>
      <c r="D10" s="6">
        <v>8.005E-07</v>
      </c>
      <c r="E10" s="12">
        <v>0.615</v>
      </c>
      <c r="F10" s="11">
        <f t="shared" si="0"/>
        <v>5.414646118097561</v>
      </c>
    </row>
    <row r="11" spans="1:6" ht="12.75">
      <c r="A11" s="8">
        <v>35</v>
      </c>
      <c r="B11" s="4">
        <v>994.05</v>
      </c>
      <c r="C11" s="4">
        <v>4178.2</v>
      </c>
      <c r="D11" s="6">
        <v>7.232E-07</v>
      </c>
      <c r="E11" s="12">
        <v>0.623</v>
      </c>
      <c r="F11" s="11">
        <f t="shared" si="0"/>
        <v>4.821340735589085</v>
      </c>
    </row>
    <row r="12" spans="1:6" ht="12.75">
      <c r="A12" s="8">
        <v>40</v>
      </c>
      <c r="B12" s="4">
        <v>992.24</v>
      </c>
      <c r="C12" s="4">
        <v>4179</v>
      </c>
      <c r="D12" s="6">
        <v>6.581E-07</v>
      </c>
      <c r="E12" s="12">
        <v>0.631</v>
      </c>
      <c r="F12" s="11">
        <f t="shared" si="0"/>
        <v>4.324656654161648</v>
      </c>
    </row>
    <row r="13" spans="1:6" ht="12.75">
      <c r="A13" s="8">
        <v>45</v>
      </c>
      <c r="B13" s="4">
        <v>990.24</v>
      </c>
      <c r="C13" s="4">
        <v>4180</v>
      </c>
      <c r="D13" s="6">
        <v>6.02E-07</v>
      </c>
      <c r="E13" s="12">
        <v>0.638</v>
      </c>
      <c r="F13" s="11">
        <f t="shared" si="0"/>
        <v>3.905643144827586</v>
      </c>
    </row>
    <row r="14" spans="1:6" ht="12.75">
      <c r="A14" s="8">
        <v>50</v>
      </c>
      <c r="B14" s="4">
        <v>988.07</v>
      </c>
      <c r="C14" s="4">
        <v>4181</v>
      </c>
      <c r="D14" s="6">
        <v>5.536E-07</v>
      </c>
      <c r="E14" s="12">
        <v>0.644</v>
      </c>
      <c r="F14" s="11">
        <f t="shared" si="0"/>
        <v>3.551224228124224</v>
      </c>
    </row>
    <row r="15" spans="1:6" ht="12.75">
      <c r="A15" s="8">
        <v>55</v>
      </c>
      <c r="B15" s="4">
        <v>985.73</v>
      </c>
      <c r="C15" s="4">
        <v>4183</v>
      </c>
      <c r="D15" s="6">
        <v>5.117E-07</v>
      </c>
      <c r="E15" s="12">
        <v>0.65</v>
      </c>
      <c r="F15" s="11">
        <f t="shared" si="0"/>
        <v>3.245995393081538</v>
      </c>
    </row>
    <row r="16" spans="1:6" ht="12.75">
      <c r="A16" s="8">
        <v>60</v>
      </c>
      <c r="B16" s="4">
        <v>983.24</v>
      </c>
      <c r="C16" s="4">
        <v>4185</v>
      </c>
      <c r="D16" s="6">
        <v>4.75E-07</v>
      </c>
      <c r="E16" s="12">
        <v>0.655</v>
      </c>
      <c r="F16" s="11">
        <f t="shared" si="0"/>
        <v>2.9840583435114505</v>
      </c>
    </row>
    <row r="17" spans="1:6" ht="12.75">
      <c r="A17" s="8">
        <v>65</v>
      </c>
      <c r="B17" s="4">
        <v>980.6</v>
      </c>
      <c r="C17" s="4">
        <v>4187</v>
      </c>
      <c r="D17" s="6">
        <v>4.422E-07</v>
      </c>
      <c r="E17" s="12">
        <v>0.659</v>
      </c>
      <c r="F17" s="11">
        <f t="shared" si="0"/>
        <v>2.755041679575114</v>
      </c>
    </row>
    <row r="18" spans="1:6" ht="12.75">
      <c r="A18" s="8">
        <v>70</v>
      </c>
      <c r="B18" s="4">
        <v>977.81</v>
      </c>
      <c r="C18" s="4">
        <v>4190</v>
      </c>
      <c r="D18" s="6">
        <v>4.132E-07</v>
      </c>
      <c r="E18" s="12">
        <v>0.663</v>
      </c>
      <c r="F18" s="11">
        <f t="shared" si="0"/>
        <v>2.5533789977073904</v>
      </c>
    </row>
    <row r="19" spans="1:6" ht="12.75">
      <c r="A19" s="8">
        <v>75</v>
      </c>
      <c r="B19" s="4">
        <v>974.84</v>
      </c>
      <c r="C19" s="4">
        <v>4193</v>
      </c>
      <c r="D19" s="6">
        <v>3.878E-07</v>
      </c>
      <c r="E19" s="12">
        <v>0.667</v>
      </c>
      <c r="F19" s="11">
        <f t="shared" si="0"/>
        <v>2.3765128901589208</v>
      </c>
    </row>
    <row r="20" spans="1:6" ht="12.75">
      <c r="A20" s="8">
        <v>80</v>
      </c>
      <c r="B20" s="4">
        <v>971.83</v>
      </c>
      <c r="C20" s="4">
        <v>4196</v>
      </c>
      <c r="D20" s="6">
        <v>3.653E-07</v>
      </c>
      <c r="E20" s="12">
        <v>0.67</v>
      </c>
      <c r="F20" s="11">
        <f t="shared" si="0"/>
        <v>2.223313220602985</v>
      </c>
    </row>
    <row r="21" spans="1:6" ht="12.75">
      <c r="A21" s="8">
        <v>85</v>
      </c>
      <c r="B21" s="4">
        <v>968.66</v>
      </c>
      <c r="C21" s="4">
        <v>4200</v>
      </c>
      <c r="D21" s="6">
        <v>3.449E-07</v>
      </c>
      <c r="E21" s="12">
        <v>0.673</v>
      </c>
      <c r="F21" s="11">
        <f t="shared" si="0"/>
        <v>2.084965085884101</v>
      </c>
    </row>
    <row r="22" spans="1:6" ht="12.75">
      <c r="A22" s="8">
        <v>90</v>
      </c>
      <c r="B22" s="4">
        <v>965.34</v>
      </c>
      <c r="C22" s="4">
        <v>4205</v>
      </c>
      <c r="D22" s="6">
        <v>3.263E-07</v>
      </c>
      <c r="E22" s="12">
        <v>0.675</v>
      </c>
      <c r="F22" s="11">
        <f t="shared" si="0"/>
        <v>1.9622737905333332</v>
      </c>
    </row>
    <row r="23" spans="1:6" ht="12.75">
      <c r="A23" s="8">
        <v>95</v>
      </c>
      <c r="B23" s="4">
        <v>961.86</v>
      </c>
      <c r="C23" s="4">
        <v>4210</v>
      </c>
      <c r="D23" s="6">
        <v>3.095E-07</v>
      </c>
      <c r="E23" s="12">
        <v>0.677</v>
      </c>
      <c r="F23" s="11">
        <f t="shared" si="0"/>
        <v>1.8512537233382569</v>
      </c>
    </row>
    <row r="24" spans="1:6" ht="13.5" thickBot="1">
      <c r="A24" s="9">
        <v>100</v>
      </c>
      <c r="B24" s="5">
        <v>958.38</v>
      </c>
      <c r="C24" s="5">
        <v>4216</v>
      </c>
      <c r="D24" s="7">
        <v>2.942E-07</v>
      </c>
      <c r="E24" s="13">
        <v>0.679</v>
      </c>
      <c r="F24" s="19">
        <f t="shared" si="0"/>
        <v>1.750698011098674</v>
      </c>
    </row>
    <row r="26" ht="12.75">
      <c r="A26" s="2" t="s">
        <v>8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800" verticalDpi="8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1"/>
  <sheetViews>
    <sheetView workbookViewId="0" topLeftCell="A1">
      <selection activeCell="A1" sqref="A1"/>
    </sheetView>
  </sheetViews>
  <sheetFormatPr defaultColWidth="9.00390625" defaultRowHeight="12.75"/>
  <cols>
    <col min="1" max="6" width="15.00390625" style="1" customWidth="1"/>
    <col min="7" max="16384" width="9.375" style="1" customWidth="1"/>
  </cols>
  <sheetData>
    <row r="2" spans="1:2" ht="12.75">
      <c r="A2" s="27" t="s">
        <v>7</v>
      </c>
      <c r="B2" s="2"/>
    </row>
    <row r="3" ht="13.5" thickBot="1"/>
    <row r="4" spans="1:6" s="3" customFormat="1" ht="39" thickBot="1">
      <c r="A4" s="20" t="s">
        <v>0</v>
      </c>
      <c r="B4" s="20" t="s">
        <v>1</v>
      </c>
      <c r="C4" s="20" t="s">
        <v>3</v>
      </c>
      <c r="D4" s="20" t="s">
        <v>2</v>
      </c>
      <c r="E4" s="20" t="s">
        <v>4</v>
      </c>
      <c r="F4" s="20" t="s">
        <v>6</v>
      </c>
    </row>
    <row r="5" spans="1:6" s="3" customFormat="1" ht="12.75">
      <c r="A5" s="28">
        <v>-20</v>
      </c>
      <c r="B5" s="29">
        <v>1078</v>
      </c>
      <c r="C5" s="29">
        <v>3125</v>
      </c>
      <c r="D5" s="150">
        <v>2.159E-05</v>
      </c>
      <c r="E5" s="148">
        <v>0.425</v>
      </c>
      <c r="F5" s="23">
        <f aca="true" t="shared" si="0" ref="F5:F10">D5*C5*B5/E5</f>
        <v>171.13250000000005</v>
      </c>
    </row>
    <row r="6" spans="1:6" s="3" customFormat="1" ht="12.75">
      <c r="A6" s="28">
        <v>-15</v>
      </c>
      <c r="B6" s="29">
        <v>1076</v>
      </c>
      <c r="C6" s="29">
        <v>3149</v>
      </c>
      <c r="D6" s="150">
        <v>1.613E-05</v>
      </c>
      <c r="E6" s="148">
        <v>0.424</v>
      </c>
      <c r="F6" s="23">
        <f t="shared" si="0"/>
        <v>128.90015594339621</v>
      </c>
    </row>
    <row r="7" spans="1:6" s="3" customFormat="1" ht="12.75">
      <c r="A7" s="28">
        <v>-10</v>
      </c>
      <c r="B7" s="29">
        <v>1074</v>
      </c>
      <c r="C7" s="29">
        <v>3172</v>
      </c>
      <c r="D7" s="150">
        <v>1.236E-05</v>
      </c>
      <c r="E7" s="148">
        <v>0.423</v>
      </c>
      <c r="F7" s="23">
        <f t="shared" si="0"/>
        <v>99.5441089361702</v>
      </c>
    </row>
    <row r="8" spans="1:6" s="3" customFormat="1" ht="12.75">
      <c r="A8" s="28">
        <v>-5</v>
      </c>
      <c r="B8" s="29">
        <v>1071</v>
      </c>
      <c r="C8" s="29">
        <v>3195</v>
      </c>
      <c r="D8" s="150">
        <v>9.69E-06</v>
      </c>
      <c r="E8" s="148">
        <v>0.422</v>
      </c>
      <c r="F8" s="23">
        <f t="shared" si="0"/>
        <v>78.57269680094787</v>
      </c>
    </row>
    <row r="9" spans="1:6" s="3" customFormat="1" ht="12.75">
      <c r="A9" s="28">
        <v>0</v>
      </c>
      <c r="B9" s="29">
        <v>1069</v>
      </c>
      <c r="C9" s="29">
        <v>3219</v>
      </c>
      <c r="D9" s="150">
        <v>7.37E-06</v>
      </c>
      <c r="E9" s="148">
        <v>0.421</v>
      </c>
      <c r="F9" s="23">
        <f t="shared" si="0"/>
        <v>60.239876650831356</v>
      </c>
    </row>
    <row r="10" spans="1:6" ht="12.75">
      <c r="A10" s="21">
        <v>5</v>
      </c>
      <c r="B10" s="22">
        <v>1067</v>
      </c>
      <c r="C10" s="22">
        <v>3242</v>
      </c>
      <c r="D10" s="150">
        <v>6.06E-06</v>
      </c>
      <c r="E10" s="148">
        <v>0.42</v>
      </c>
      <c r="F10" s="23">
        <f t="shared" si="0"/>
        <v>49.911516285714285</v>
      </c>
    </row>
    <row r="11" spans="1:6" ht="12.75">
      <c r="A11" s="21">
        <v>10</v>
      </c>
      <c r="B11" s="22">
        <v>1065</v>
      </c>
      <c r="C11" s="22">
        <v>3265</v>
      </c>
      <c r="D11" s="151">
        <v>5.05E-06</v>
      </c>
      <c r="E11" s="148">
        <v>0.419</v>
      </c>
      <c r="F11" s="23">
        <f aca="true" t="shared" si="1" ref="F11:F29">D11*C11*B11/E11</f>
        <v>41.909275059665866</v>
      </c>
    </row>
    <row r="12" spans="1:6" ht="12.75">
      <c r="A12" s="21">
        <v>15</v>
      </c>
      <c r="B12" s="22">
        <v>1062</v>
      </c>
      <c r="C12" s="22">
        <v>3287</v>
      </c>
      <c r="D12" s="151">
        <v>4.25E-06</v>
      </c>
      <c r="E12" s="148">
        <v>0.418</v>
      </c>
      <c r="F12" s="23">
        <f t="shared" si="1"/>
        <v>35.49252272727273</v>
      </c>
    </row>
    <row r="13" spans="1:6" ht="12.75">
      <c r="A13" s="21">
        <v>20</v>
      </c>
      <c r="B13" s="22">
        <v>1060</v>
      </c>
      <c r="C13" s="22">
        <v>3310</v>
      </c>
      <c r="D13" s="151">
        <v>3.62E-06</v>
      </c>
      <c r="E13" s="148">
        <v>0.417</v>
      </c>
      <c r="F13" s="23">
        <f t="shared" si="1"/>
        <v>30.458350119904075</v>
      </c>
    </row>
    <row r="14" spans="1:6" ht="12.75">
      <c r="A14" s="21">
        <v>25</v>
      </c>
      <c r="B14" s="22">
        <v>1057</v>
      </c>
      <c r="C14" s="22">
        <v>3333</v>
      </c>
      <c r="D14" s="151">
        <v>3.11E-06</v>
      </c>
      <c r="E14" s="148">
        <v>0.416</v>
      </c>
      <c r="F14" s="23">
        <f t="shared" si="1"/>
        <v>26.337670456730766</v>
      </c>
    </row>
    <row r="15" spans="1:6" ht="12.75">
      <c r="A15" s="21">
        <v>30</v>
      </c>
      <c r="B15" s="22">
        <v>1055</v>
      </c>
      <c r="C15" s="22">
        <v>3355</v>
      </c>
      <c r="D15" s="151">
        <v>2.69E-06</v>
      </c>
      <c r="E15" s="148">
        <v>0.416</v>
      </c>
      <c r="F15" s="23">
        <f t="shared" si="1"/>
        <v>22.88779387019231</v>
      </c>
    </row>
    <row r="16" spans="1:6" ht="12.75">
      <c r="A16" s="21">
        <v>35</v>
      </c>
      <c r="B16" s="22">
        <v>1052</v>
      </c>
      <c r="C16" s="22">
        <v>3377</v>
      </c>
      <c r="D16" s="151">
        <v>2.35E-06</v>
      </c>
      <c r="E16" s="148">
        <v>0.415</v>
      </c>
      <c r="F16" s="23">
        <f t="shared" si="1"/>
        <v>20.117155180722893</v>
      </c>
    </row>
    <row r="17" spans="1:6" ht="12.75">
      <c r="A17" s="21">
        <v>40</v>
      </c>
      <c r="B17" s="22">
        <v>1049</v>
      </c>
      <c r="C17" s="22">
        <v>3399</v>
      </c>
      <c r="D17" s="151">
        <v>2.07E-06</v>
      </c>
      <c r="E17" s="148">
        <v>0.414</v>
      </c>
      <c r="F17" s="23">
        <f t="shared" si="1"/>
        <v>17.827755000000003</v>
      </c>
    </row>
    <row r="18" spans="1:6" ht="12.75">
      <c r="A18" s="21">
        <v>45</v>
      </c>
      <c r="B18" s="22">
        <v>1046</v>
      </c>
      <c r="C18" s="22">
        <v>3421</v>
      </c>
      <c r="D18" s="151">
        <v>1.83E-06</v>
      </c>
      <c r="E18" s="148">
        <v>0.413</v>
      </c>
      <c r="F18" s="23">
        <f t="shared" si="1"/>
        <v>15.855713753026635</v>
      </c>
    </row>
    <row r="19" spans="1:6" ht="12.75">
      <c r="A19" s="21">
        <v>50</v>
      </c>
      <c r="B19" s="22">
        <v>1043</v>
      </c>
      <c r="C19" s="22">
        <v>3443</v>
      </c>
      <c r="D19" s="151">
        <v>1.63E-06</v>
      </c>
      <c r="E19" s="148">
        <v>0.412</v>
      </c>
      <c r="F19" s="23">
        <f t="shared" si="1"/>
        <v>14.207305509708739</v>
      </c>
    </row>
    <row r="20" spans="1:6" ht="12.75">
      <c r="A20" s="21">
        <v>55</v>
      </c>
      <c r="B20" s="22">
        <v>1040</v>
      </c>
      <c r="C20" s="22">
        <v>3464</v>
      </c>
      <c r="D20" s="151">
        <v>1.46E-06</v>
      </c>
      <c r="E20" s="148">
        <v>0.411</v>
      </c>
      <c r="F20" s="23">
        <f t="shared" si="1"/>
        <v>12.797415085158152</v>
      </c>
    </row>
    <row r="21" spans="1:6" ht="12.75">
      <c r="A21" s="21">
        <v>60</v>
      </c>
      <c r="B21" s="22">
        <v>1037</v>
      </c>
      <c r="C21" s="22">
        <v>3485</v>
      </c>
      <c r="D21" s="151">
        <v>1.32E-06</v>
      </c>
      <c r="E21" s="148">
        <v>0.41</v>
      </c>
      <c r="F21" s="23">
        <f t="shared" si="1"/>
        <v>11.635140000000003</v>
      </c>
    </row>
    <row r="22" spans="1:6" ht="12.75">
      <c r="A22" s="21">
        <v>65</v>
      </c>
      <c r="B22" s="22">
        <v>1034</v>
      </c>
      <c r="C22" s="22">
        <v>3507</v>
      </c>
      <c r="D22" s="151">
        <v>1.19E-06</v>
      </c>
      <c r="E22" s="148">
        <v>0.409</v>
      </c>
      <c r="F22" s="23">
        <f t="shared" si="1"/>
        <v>10.550668019559902</v>
      </c>
    </row>
    <row r="23" spans="1:6" ht="12.75">
      <c r="A23" s="21">
        <v>70</v>
      </c>
      <c r="B23" s="22">
        <v>1030</v>
      </c>
      <c r="C23" s="22">
        <v>3527</v>
      </c>
      <c r="D23" s="151">
        <v>1.09E-06</v>
      </c>
      <c r="E23" s="148">
        <v>0.408</v>
      </c>
      <c r="F23" s="23">
        <f t="shared" si="1"/>
        <v>9.705301225490196</v>
      </c>
    </row>
    <row r="24" spans="1:6" ht="12.75">
      <c r="A24" s="21">
        <v>75</v>
      </c>
      <c r="B24" s="22">
        <v>1027</v>
      </c>
      <c r="C24" s="22">
        <v>3548</v>
      </c>
      <c r="D24" s="151">
        <v>9.9E-07</v>
      </c>
      <c r="E24" s="148">
        <v>0.407</v>
      </c>
      <c r="F24" s="23">
        <f t="shared" si="1"/>
        <v>8.86328756756757</v>
      </c>
    </row>
    <row r="25" spans="1:6" ht="12.75">
      <c r="A25" s="21">
        <v>80</v>
      </c>
      <c r="B25" s="22">
        <v>1023</v>
      </c>
      <c r="C25" s="22">
        <v>3569</v>
      </c>
      <c r="D25" s="151">
        <v>9.1E-07</v>
      </c>
      <c r="E25" s="148">
        <v>0.407</v>
      </c>
      <c r="F25" s="23">
        <f t="shared" si="1"/>
        <v>8.163364054054055</v>
      </c>
    </row>
    <row r="26" spans="1:6" ht="12.75">
      <c r="A26" s="21">
        <v>85</v>
      </c>
      <c r="B26" s="22">
        <v>1020</v>
      </c>
      <c r="C26" s="22">
        <v>3589</v>
      </c>
      <c r="D26" s="151">
        <v>8.4E-07</v>
      </c>
      <c r="E26" s="148">
        <v>0.406</v>
      </c>
      <c r="F26" s="23">
        <f t="shared" si="1"/>
        <v>7.574027586206896</v>
      </c>
    </row>
    <row r="27" spans="1:6" ht="12.75">
      <c r="A27" s="21">
        <v>90</v>
      </c>
      <c r="B27" s="22">
        <v>1016</v>
      </c>
      <c r="C27" s="22">
        <v>3609</v>
      </c>
      <c r="D27" s="151">
        <v>7.8E-07</v>
      </c>
      <c r="E27" s="148">
        <v>0.405</v>
      </c>
      <c r="F27" s="23">
        <f t="shared" si="1"/>
        <v>7.061877333333333</v>
      </c>
    </row>
    <row r="28" spans="1:6" ht="12.75">
      <c r="A28" s="21">
        <v>95</v>
      </c>
      <c r="B28" s="22">
        <v>1012</v>
      </c>
      <c r="C28" s="22">
        <v>3629</v>
      </c>
      <c r="D28" s="151">
        <v>7.2E-07</v>
      </c>
      <c r="E28" s="148">
        <v>0.404</v>
      </c>
      <c r="F28" s="23">
        <f t="shared" si="1"/>
        <v>6.5451350495049505</v>
      </c>
    </row>
    <row r="29" spans="1:6" ht="13.5" thickBot="1">
      <c r="A29" s="24">
        <v>100</v>
      </c>
      <c r="B29" s="25">
        <v>1009</v>
      </c>
      <c r="C29" s="25">
        <v>3648</v>
      </c>
      <c r="D29" s="152">
        <v>6.7E-07</v>
      </c>
      <c r="E29" s="149">
        <v>0.403</v>
      </c>
      <c r="F29" s="26">
        <f t="shared" si="1"/>
        <v>6.119497369727048</v>
      </c>
    </row>
    <row r="31" ht="12.75">
      <c r="A31" s="27" t="s">
        <v>69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800" verticalDpi="8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9"/>
  <sheetViews>
    <sheetView workbookViewId="0" topLeftCell="A1">
      <selection activeCell="A1" sqref="A1"/>
    </sheetView>
  </sheetViews>
  <sheetFormatPr defaultColWidth="9.00390625" defaultRowHeight="12.75"/>
  <cols>
    <col min="1" max="6" width="15.00390625" style="1" customWidth="1"/>
    <col min="7" max="16384" width="9.375" style="1" customWidth="1"/>
  </cols>
  <sheetData>
    <row r="2" spans="1:2" ht="12.75">
      <c r="A2" s="27"/>
      <c r="B2" s="30" t="s">
        <v>9</v>
      </c>
    </row>
    <row r="3" ht="13.5" thickBot="1"/>
    <row r="4" spans="1:6" s="3" customFormat="1" ht="39" thickBot="1">
      <c r="A4" s="46" t="s">
        <v>0</v>
      </c>
      <c r="B4" s="46" t="s">
        <v>1</v>
      </c>
      <c r="C4" s="46" t="s">
        <v>3</v>
      </c>
      <c r="D4" s="46" t="s">
        <v>2</v>
      </c>
      <c r="E4" s="46" t="s">
        <v>4</v>
      </c>
      <c r="F4" s="46" t="s">
        <v>6</v>
      </c>
    </row>
    <row r="5" spans="1:6" s="3" customFormat="1" ht="12.75">
      <c r="A5" s="31">
        <v>-50</v>
      </c>
      <c r="B5" s="47">
        <v>1.584</v>
      </c>
      <c r="C5" s="32">
        <v>1013</v>
      </c>
      <c r="D5" s="33">
        <v>9.23E-06</v>
      </c>
      <c r="E5" s="52">
        <v>0.0204</v>
      </c>
      <c r="F5" s="55">
        <f>D5*C5*B5/E5</f>
        <v>0.7259992235294116</v>
      </c>
    </row>
    <row r="6" spans="1:6" s="3" customFormat="1" ht="12.75">
      <c r="A6" s="34">
        <v>-40</v>
      </c>
      <c r="B6" s="48">
        <v>1.515</v>
      </c>
      <c r="C6" s="35">
        <v>1013</v>
      </c>
      <c r="D6" s="36">
        <v>1.004E-05</v>
      </c>
      <c r="E6" s="53">
        <v>0.0212</v>
      </c>
      <c r="F6" s="56">
        <f>D6*C6*B6/E6</f>
        <v>0.7268083867924529</v>
      </c>
    </row>
    <row r="7" spans="1:6" s="3" customFormat="1" ht="12.75">
      <c r="A7" s="34">
        <v>-30</v>
      </c>
      <c r="B7" s="48">
        <v>1.453</v>
      </c>
      <c r="C7" s="35">
        <v>1013</v>
      </c>
      <c r="D7" s="36">
        <v>1.08E-05</v>
      </c>
      <c r="E7" s="53">
        <v>0.022</v>
      </c>
      <c r="F7" s="56">
        <f>D7*C7*B7/E7</f>
        <v>0.722563690909091</v>
      </c>
    </row>
    <row r="8" spans="1:6" s="3" customFormat="1" ht="12.75">
      <c r="A8" s="34">
        <v>-20</v>
      </c>
      <c r="B8" s="48">
        <v>1.395</v>
      </c>
      <c r="C8" s="35">
        <v>1009</v>
      </c>
      <c r="D8" s="36">
        <v>1.179E-05</v>
      </c>
      <c r="E8" s="53">
        <v>0.0228</v>
      </c>
      <c r="F8" s="56">
        <f aca="true" t="shared" si="0" ref="F8:F37">D8*C8*B8/E8</f>
        <v>0.7278540986842106</v>
      </c>
    </row>
    <row r="9" spans="1:6" s="3" customFormat="1" ht="12.75">
      <c r="A9" s="34">
        <v>-10</v>
      </c>
      <c r="B9" s="48">
        <v>1.342</v>
      </c>
      <c r="C9" s="35">
        <v>1009</v>
      </c>
      <c r="D9" s="36">
        <v>1.243E-05</v>
      </c>
      <c r="E9" s="53">
        <v>0.0236</v>
      </c>
      <c r="F9" s="56">
        <f t="shared" si="0"/>
        <v>0.7131859974576271</v>
      </c>
    </row>
    <row r="10" spans="1:6" s="3" customFormat="1" ht="12.75">
      <c r="A10" s="34">
        <v>0</v>
      </c>
      <c r="B10" s="48">
        <v>1.293</v>
      </c>
      <c r="C10" s="35">
        <v>1005</v>
      </c>
      <c r="D10" s="36">
        <v>1.328E-05</v>
      </c>
      <c r="E10" s="53">
        <v>0.0244</v>
      </c>
      <c r="F10" s="56">
        <f t="shared" si="0"/>
        <v>0.7072498032786884</v>
      </c>
    </row>
    <row r="11" spans="1:6" s="3" customFormat="1" ht="12.75">
      <c r="A11" s="34">
        <v>10</v>
      </c>
      <c r="B11" s="48">
        <v>1.247</v>
      </c>
      <c r="C11" s="35">
        <v>1005</v>
      </c>
      <c r="D11" s="36">
        <v>1.416E-05</v>
      </c>
      <c r="E11" s="53">
        <v>0.0251</v>
      </c>
      <c r="F11" s="56">
        <f t="shared" si="0"/>
        <v>0.7070042868525896</v>
      </c>
    </row>
    <row r="12" spans="1:6" ht="12.75">
      <c r="A12" s="37">
        <v>20</v>
      </c>
      <c r="B12" s="49">
        <v>1.205</v>
      </c>
      <c r="C12" s="35">
        <v>1005</v>
      </c>
      <c r="D12" s="36">
        <v>1.506E-05</v>
      </c>
      <c r="E12" s="53">
        <v>0.0259</v>
      </c>
      <c r="F12" s="56">
        <f t="shared" si="0"/>
        <v>0.7041712934362934</v>
      </c>
    </row>
    <row r="13" spans="1:6" ht="12.75">
      <c r="A13" s="37">
        <v>30</v>
      </c>
      <c r="B13" s="49">
        <v>1.165</v>
      </c>
      <c r="C13" s="35">
        <v>1005</v>
      </c>
      <c r="D13" s="39">
        <v>1.6E-05</v>
      </c>
      <c r="E13" s="53">
        <v>0.0267</v>
      </c>
      <c r="F13" s="56">
        <f t="shared" si="0"/>
        <v>0.70161797752809</v>
      </c>
    </row>
    <row r="14" spans="1:6" ht="12.75">
      <c r="A14" s="37">
        <v>40</v>
      </c>
      <c r="B14" s="49">
        <v>1.128</v>
      </c>
      <c r="C14" s="35">
        <v>1005</v>
      </c>
      <c r="D14" s="39">
        <v>1.696E-05</v>
      </c>
      <c r="E14" s="53">
        <v>0.0276</v>
      </c>
      <c r="F14" s="56">
        <f t="shared" si="0"/>
        <v>0.6966135652173913</v>
      </c>
    </row>
    <row r="15" spans="1:6" ht="12.75">
      <c r="A15" s="37">
        <v>50</v>
      </c>
      <c r="B15" s="49">
        <v>1.093</v>
      </c>
      <c r="C15" s="35">
        <v>1005</v>
      </c>
      <c r="D15" s="39">
        <v>1.795E-05</v>
      </c>
      <c r="E15" s="53">
        <v>0.0283</v>
      </c>
      <c r="F15" s="56">
        <f t="shared" si="0"/>
        <v>0.6967295671378092</v>
      </c>
    </row>
    <row r="16" spans="1:6" ht="12.75">
      <c r="A16" s="37">
        <v>60</v>
      </c>
      <c r="B16" s="49">
        <v>1.06</v>
      </c>
      <c r="C16" s="35">
        <v>1005</v>
      </c>
      <c r="D16" s="39">
        <v>1.897E-05</v>
      </c>
      <c r="E16" s="53">
        <v>0.029</v>
      </c>
      <c r="F16" s="56">
        <f t="shared" si="0"/>
        <v>0.6968531379310345</v>
      </c>
    </row>
    <row r="17" spans="1:6" ht="12.75">
      <c r="A17" s="37">
        <v>70</v>
      </c>
      <c r="B17" s="49">
        <v>1.029</v>
      </c>
      <c r="C17" s="35">
        <v>1009</v>
      </c>
      <c r="D17" s="39">
        <v>2.002E-05</v>
      </c>
      <c r="E17" s="53">
        <v>0.0296</v>
      </c>
      <c r="F17" s="56">
        <f t="shared" si="0"/>
        <v>0.7022292304054054</v>
      </c>
    </row>
    <row r="18" spans="1:6" ht="12.75">
      <c r="A18" s="37">
        <v>80</v>
      </c>
      <c r="B18" s="49">
        <v>1</v>
      </c>
      <c r="C18" s="35">
        <v>1009</v>
      </c>
      <c r="D18" s="39">
        <v>2.109E-05</v>
      </c>
      <c r="E18" s="53">
        <v>0.0305</v>
      </c>
      <c r="F18" s="56">
        <f t="shared" si="0"/>
        <v>0.6976986885245902</v>
      </c>
    </row>
    <row r="19" spans="1:6" ht="12.75">
      <c r="A19" s="37">
        <v>90</v>
      </c>
      <c r="B19" s="49">
        <v>0.972</v>
      </c>
      <c r="C19" s="35">
        <v>1009</v>
      </c>
      <c r="D19" s="39">
        <v>2.21E-05</v>
      </c>
      <c r="E19" s="53">
        <v>0.0313</v>
      </c>
      <c r="F19" s="56">
        <f t="shared" si="0"/>
        <v>0.6924770223642173</v>
      </c>
    </row>
    <row r="20" spans="1:6" ht="12.75">
      <c r="A20" s="37">
        <v>100</v>
      </c>
      <c r="B20" s="49">
        <v>0.946</v>
      </c>
      <c r="C20" s="35">
        <v>1009</v>
      </c>
      <c r="D20" s="39">
        <v>2.313E-05</v>
      </c>
      <c r="E20" s="53">
        <v>0.0321</v>
      </c>
      <c r="F20" s="56">
        <f t="shared" si="0"/>
        <v>0.6877853214953272</v>
      </c>
    </row>
    <row r="21" spans="1:6" ht="12.75">
      <c r="A21" s="37">
        <v>120</v>
      </c>
      <c r="B21" s="49">
        <v>0.898</v>
      </c>
      <c r="C21" s="35">
        <v>1009</v>
      </c>
      <c r="D21" s="39">
        <v>2.545E-05</v>
      </c>
      <c r="E21" s="53">
        <v>0.0334</v>
      </c>
      <c r="F21" s="56">
        <f t="shared" si="0"/>
        <v>0.6904127814371258</v>
      </c>
    </row>
    <row r="22" spans="1:6" ht="12.75">
      <c r="A22" s="37">
        <v>140</v>
      </c>
      <c r="B22" s="49">
        <v>0.854</v>
      </c>
      <c r="C22" s="35">
        <v>1013</v>
      </c>
      <c r="D22" s="39">
        <v>2.78E-05</v>
      </c>
      <c r="E22" s="53">
        <v>0.0349</v>
      </c>
      <c r="F22" s="56">
        <f t="shared" si="0"/>
        <v>0.6891070372492838</v>
      </c>
    </row>
    <row r="23" spans="1:6" ht="12.75">
      <c r="A23" s="37">
        <v>160</v>
      </c>
      <c r="B23" s="49">
        <v>0.815</v>
      </c>
      <c r="C23" s="38">
        <v>1017</v>
      </c>
      <c r="D23" s="39">
        <v>3.009E-05</v>
      </c>
      <c r="E23" s="53">
        <v>0.0364</v>
      </c>
      <c r="F23" s="56">
        <f t="shared" si="0"/>
        <v>0.6851716195054945</v>
      </c>
    </row>
    <row r="24" spans="1:6" ht="12.75">
      <c r="A24" s="37">
        <v>180</v>
      </c>
      <c r="B24" s="49">
        <v>0.779</v>
      </c>
      <c r="C24" s="38">
        <v>1022</v>
      </c>
      <c r="D24" s="39">
        <v>3.249E-05</v>
      </c>
      <c r="E24" s="53">
        <v>0.0378</v>
      </c>
      <c r="F24" s="56">
        <f t="shared" si="0"/>
        <v>0.6842995666666667</v>
      </c>
    </row>
    <row r="25" spans="1:6" ht="12.75">
      <c r="A25" s="37">
        <v>200</v>
      </c>
      <c r="B25" s="49">
        <v>0.746</v>
      </c>
      <c r="C25" s="38">
        <v>1026</v>
      </c>
      <c r="D25" s="39">
        <v>3.485E-05</v>
      </c>
      <c r="E25" s="53">
        <v>0.0393</v>
      </c>
      <c r="F25" s="56">
        <f t="shared" si="0"/>
        <v>0.6787290229007633</v>
      </c>
    </row>
    <row r="26" spans="1:6" ht="12.75">
      <c r="A26" s="37">
        <v>250</v>
      </c>
      <c r="B26" s="49">
        <v>0.674</v>
      </c>
      <c r="C26" s="38">
        <v>1038</v>
      </c>
      <c r="D26" s="39">
        <v>4.061E-05</v>
      </c>
      <c r="E26" s="53">
        <v>0.0427</v>
      </c>
      <c r="F26" s="56">
        <f t="shared" si="0"/>
        <v>0.6653686960187354</v>
      </c>
    </row>
    <row r="27" spans="1:6" ht="12.75">
      <c r="A27" s="37">
        <v>300</v>
      </c>
      <c r="B27" s="49">
        <v>0.615</v>
      </c>
      <c r="C27" s="38">
        <v>1047</v>
      </c>
      <c r="D27" s="39">
        <v>4.833E-05</v>
      </c>
      <c r="E27" s="53">
        <v>0.046</v>
      </c>
      <c r="F27" s="56">
        <f t="shared" si="0"/>
        <v>0.6765201880434782</v>
      </c>
    </row>
    <row r="28" spans="1:6" ht="12.75">
      <c r="A28" s="37">
        <v>350</v>
      </c>
      <c r="B28" s="49">
        <v>0.566</v>
      </c>
      <c r="C28" s="38">
        <v>1059</v>
      </c>
      <c r="D28" s="39">
        <v>5.546E-05</v>
      </c>
      <c r="E28" s="53">
        <v>0.0491</v>
      </c>
      <c r="F28" s="56">
        <f t="shared" si="0"/>
        <v>0.6770344448065172</v>
      </c>
    </row>
    <row r="29" spans="1:6" ht="12.75">
      <c r="A29" s="37">
        <v>400</v>
      </c>
      <c r="B29" s="49">
        <v>0.524</v>
      </c>
      <c r="C29" s="38">
        <v>1068</v>
      </c>
      <c r="D29" s="39">
        <v>6.309E-05</v>
      </c>
      <c r="E29" s="53">
        <v>0.0521</v>
      </c>
      <c r="F29" s="56">
        <f t="shared" si="0"/>
        <v>0.677681053358925</v>
      </c>
    </row>
    <row r="30" spans="1:6" ht="12.75">
      <c r="A30" s="37">
        <v>500</v>
      </c>
      <c r="B30" s="49">
        <v>0.456</v>
      </c>
      <c r="C30" s="38">
        <v>1093</v>
      </c>
      <c r="D30" s="39">
        <v>7.938E-05</v>
      </c>
      <c r="E30" s="53">
        <v>0.0574</v>
      </c>
      <c r="F30" s="56">
        <f t="shared" si="0"/>
        <v>0.6892617951219514</v>
      </c>
    </row>
    <row r="31" spans="1:6" ht="12.75">
      <c r="A31" s="37">
        <v>600</v>
      </c>
      <c r="B31" s="49">
        <v>0.404</v>
      </c>
      <c r="C31" s="38">
        <v>1114</v>
      </c>
      <c r="D31" s="39">
        <v>9.689E-05</v>
      </c>
      <c r="E31" s="53">
        <v>0.0622</v>
      </c>
      <c r="F31" s="56">
        <f t="shared" si="0"/>
        <v>0.7010599009646303</v>
      </c>
    </row>
    <row r="32" spans="1:6" ht="12.75">
      <c r="A32" s="37">
        <v>700</v>
      </c>
      <c r="B32" s="49">
        <v>0.362</v>
      </c>
      <c r="C32" s="38">
        <v>1135</v>
      </c>
      <c r="D32" s="39">
        <v>0.0001154</v>
      </c>
      <c r="E32" s="53">
        <v>0.0671</v>
      </c>
      <c r="F32" s="56">
        <f t="shared" si="0"/>
        <v>0.7066229210134128</v>
      </c>
    </row>
    <row r="33" spans="1:6" ht="12.75">
      <c r="A33" s="37">
        <v>800</v>
      </c>
      <c r="B33" s="49">
        <v>0.329</v>
      </c>
      <c r="C33" s="38">
        <v>1156</v>
      </c>
      <c r="D33" s="39">
        <v>0.0001348</v>
      </c>
      <c r="E33" s="53">
        <v>0.0718</v>
      </c>
      <c r="F33" s="56">
        <f t="shared" si="0"/>
        <v>0.7140344735376044</v>
      </c>
    </row>
    <row r="34" spans="1:6" ht="12.75">
      <c r="A34" s="37">
        <v>900</v>
      </c>
      <c r="B34" s="49">
        <v>0.301</v>
      </c>
      <c r="C34" s="38">
        <v>1172</v>
      </c>
      <c r="D34" s="39">
        <v>0.0001551</v>
      </c>
      <c r="E34" s="53">
        <v>0.0763</v>
      </c>
      <c r="F34" s="56">
        <f t="shared" si="0"/>
        <v>0.7171027155963302</v>
      </c>
    </row>
    <row r="35" spans="1:6" ht="12.75">
      <c r="A35" s="40">
        <v>1000</v>
      </c>
      <c r="B35" s="50">
        <v>0.277</v>
      </c>
      <c r="C35" s="41">
        <v>1185</v>
      </c>
      <c r="D35" s="42">
        <v>0.0001771</v>
      </c>
      <c r="E35" s="53">
        <v>0.0807</v>
      </c>
      <c r="F35" s="56">
        <f t="shared" si="0"/>
        <v>0.7203493122676581</v>
      </c>
    </row>
    <row r="36" spans="1:6" ht="12.75">
      <c r="A36" s="40">
        <v>1100</v>
      </c>
      <c r="B36" s="50">
        <v>0.257</v>
      </c>
      <c r="C36" s="41">
        <v>1197</v>
      </c>
      <c r="D36" s="42">
        <v>0.0001993</v>
      </c>
      <c r="E36" s="53">
        <v>0.085</v>
      </c>
      <c r="F36" s="56">
        <f t="shared" si="0"/>
        <v>0.7212995258823529</v>
      </c>
    </row>
    <row r="37" spans="1:6" ht="13.5" thickBot="1">
      <c r="A37" s="43">
        <v>1200</v>
      </c>
      <c r="B37" s="51">
        <v>0.239</v>
      </c>
      <c r="C37" s="44">
        <v>1210</v>
      </c>
      <c r="D37" s="45">
        <v>0.0002337</v>
      </c>
      <c r="E37" s="54">
        <v>0.0915</v>
      </c>
      <c r="F37" s="57">
        <f t="shared" si="0"/>
        <v>0.7386197049180327</v>
      </c>
    </row>
    <row r="39" ht="12.75">
      <c r="A39" s="27"/>
    </row>
  </sheetData>
  <printOptions horizontalCentered="1"/>
  <pageMargins left="0.7874015748031497" right="0.7874015748031497" top="0.984251968503937" bottom="0.984251968503937" header="0.5118110236220472" footer="0.5118110236220472"/>
  <pageSetup horizontalDpi="800" verticalDpi="8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9.00390625" defaultRowHeight="12.75"/>
  <cols>
    <col min="1" max="6" width="15.00390625" style="1" customWidth="1"/>
    <col min="7" max="16384" width="9.375" style="1" customWidth="1"/>
  </cols>
  <sheetData>
    <row r="2" spans="1:2" ht="12.75">
      <c r="A2" s="79" t="s">
        <v>10</v>
      </c>
      <c r="B2" s="79"/>
    </row>
    <row r="3" ht="13.5" thickBot="1"/>
    <row r="4" spans="1:6" s="3" customFormat="1" ht="39" thickBot="1">
      <c r="A4" s="58" t="s">
        <v>0</v>
      </c>
      <c r="B4" s="58" t="s">
        <v>1</v>
      </c>
      <c r="C4" s="58" t="s">
        <v>3</v>
      </c>
      <c r="D4" s="58" t="s">
        <v>2</v>
      </c>
      <c r="E4" s="58" t="s">
        <v>4</v>
      </c>
      <c r="F4" s="58" t="s">
        <v>6</v>
      </c>
    </row>
    <row r="5" spans="1:6" s="3" customFormat="1" ht="12.75">
      <c r="A5" s="59">
        <v>0</v>
      </c>
      <c r="B5" s="60">
        <v>1.295</v>
      </c>
      <c r="C5" s="61">
        <v>1042</v>
      </c>
      <c r="D5" s="62">
        <v>1.22E-05</v>
      </c>
      <c r="E5" s="63">
        <v>0.0228</v>
      </c>
      <c r="F5" s="64">
        <f aca="true" t="shared" si="0" ref="F5:F17">D5*C5*B5/E5</f>
        <v>0.7220420175438595</v>
      </c>
    </row>
    <row r="6" spans="1:6" ht="12.75">
      <c r="A6" s="65">
        <v>100</v>
      </c>
      <c r="B6" s="66">
        <v>0.95</v>
      </c>
      <c r="C6" s="61">
        <v>1068</v>
      </c>
      <c r="D6" s="67">
        <v>2.154E-05</v>
      </c>
      <c r="E6" s="63">
        <v>0.0313</v>
      </c>
      <c r="F6" s="64">
        <f t="shared" si="0"/>
        <v>0.6982263258785941</v>
      </c>
    </row>
    <row r="7" spans="1:6" ht="12.75">
      <c r="A7" s="65">
        <v>200</v>
      </c>
      <c r="B7" s="66">
        <v>0.748</v>
      </c>
      <c r="C7" s="68">
        <v>1097</v>
      </c>
      <c r="D7" s="67">
        <v>3.28E-05</v>
      </c>
      <c r="E7" s="63">
        <v>0.0401</v>
      </c>
      <c r="F7" s="64">
        <f t="shared" si="0"/>
        <v>0.6711779750623441</v>
      </c>
    </row>
    <row r="8" spans="1:6" ht="12.75">
      <c r="A8" s="65">
        <v>300</v>
      </c>
      <c r="B8" s="66">
        <v>0.617</v>
      </c>
      <c r="C8" s="68">
        <v>1122</v>
      </c>
      <c r="D8" s="67">
        <v>4.581E-05</v>
      </c>
      <c r="E8" s="63">
        <v>0.0484</v>
      </c>
      <c r="F8" s="64">
        <f t="shared" si="0"/>
        <v>0.655228759090909</v>
      </c>
    </row>
    <row r="9" spans="1:6" ht="12.75">
      <c r="A9" s="65">
        <v>400</v>
      </c>
      <c r="B9" s="66">
        <v>0.5252</v>
      </c>
      <c r="C9" s="68">
        <v>1151</v>
      </c>
      <c r="D9" s="67">
        <v>6.038E-05</v>
      </c>
      <c r="E9" s="63">
        <v>0.057</v>
      </c>
      <c r="F9" s="64">
        <f t="shared" si="0"/>
        <v>0.6403512978245613</v>
      </c>
    </row>
    <row r="10" spans="1:6" ht="12.75">
      <c r="A10" s="65">
        <v>500</v>
      </c>
      <c r="B10" s="66">
        <v>0.457</v>
      </c>
      <c r="C10" s="68">
        <v>1185</v>
      </c>
      <c r="D10" s="67">
        <v>7.63E-05</v>
      </c>
      <c r="E10" s="63">
        <v>0.0656</v>
      </c>
      <c r="F10" s="64">
        <f t="shared" si="0"/>
        <v>0.6298762728658537</v>
      </c>
    </row>
    <row r="11" spans="1:6" ht="12.75">
      <c r="A11" s="65">
        <v>600</v>
      </c>
      <c r="B11" s="66">
        <v>0.405</v>
      </c>
      <c r="C11" s="68">
        <v>1214</v>
      </c>
      <c r="D11" s="67">
        <v>9.361E-05</v>
      </c>
      <c r="E11" s="63">
        <v>0.0742</v>
      </c>
      <c r="F11" s="64">
        <f t="shared" si="0"/>
        <v>0.6202861010781673</v>
      </c>
    </row>
    <row r="12" spans="1:6" ht="12.75">
      <c r="A12" s="65">
        <v>700</v>
      </c>
      <c r="B12" s="66">
        <v>0.363</v>
      </c>
      <c r="C12" s="68">
        <v>1239</v>
      </c>
      <c r="D12" s="67">
        <v>0.0001121</v>
      </c>
      <c r="E12" s="63">
        <v>0.0827</v>
      </c>
      <c r="F12" s="64">
        <f t="shared" si="0"/>
        <v>0.6096464292623942</v>
      </c>
    </row>
    <row r="13" spans="1:6" ht="12.75">
      <c r="A13" s="65">
        <v>800</v>
      </c>
      <c r="B13" s="66">
        <v>0.33</v>
      </c>
      <c r="C13" s="68">
        <v>1264</v>
      </c>
      <c r="D13" s="67">
        <v>0.0001318</v>
      </c>
      <c r="E13" s="63">
        <v>0.0915</v>
      </c>
      <c r="F13" s="64">
        <f t="shared" si="0"/>
        <v>0.6008351475409837</v>
      </c>
    </row>
    <row r="14" spans="1:6" ht="12.75">
      <c r="A14" s="65">
        <v>900</v>
      </c>
      <c r="B14" s="66">
        <v>0.301</v>
      </c>
      <c r="C14" s="68">
        <v>1290</v>
      </c>
      <c r="D14" s="67">
        <v>0.0001525</v>
      </c>
      <c r="E14" s="63">
        <v>0.1</v>
      </c>
      <c r="F14" s="64">
        <f t="shared" si="0"/>
        <v>0.5921422499999999</v>
      </c>
    </row>
    <row r="15" spans="1:6" ht="12.75">
      <c r="A15" s="69">
        <v>1000</v>
      </c>
      <c r="B15" s="70">
        <v>0.275</v>
      </c>
      <c r="C15" s="71">
        <v>1306</v>
      </c>
      <c r="D15" s="72">
        <v>0.0001743</v>
      </c>
      <c r="E15" s="63">
        <v>0.109</v>
      </c>
      <c r="F15" s="64">
        <f t="shared" si="0"/>
        <v>0.5743105045871559</v>
      </c>
    </row>
    <row r="16" spans="1:6" ht="12.75">
      <c r="A16" s="69">
        <v>1100</v>
      </c>
      <c r="B16" s="70">
        <v>0.257</v>
      </c>
      <c r="C16" s="71">
        <v>1323</v>
      </c>
      <c r="D16" s="72">
        <v>0.0001971</v>
      </c>
      <c r="E16" s="63">
        <v>0.1175</v>
      </c>
      <c r="F16" s="64">
        <f t="shared" si="0"/>
        <v>0.5703503668085106</v>
      </c>
    </row>
    <row r="17" spans="1:6" ht="13.5" thickBot="1">
      <c r="A17" s="73">
        <v>1200</v>
      </c>
      <c r="B17" s="74">
        <v>0.24</v>
      </c>
      <c r="C17" s="75">
        <v>1340</v>
      </c>
      <c r="D17" s="76">
        <v>0.000221</v>
      </c>
      <c r="E17" s="77">
        <v>0.1262</v>
      </c>
      <c r="F17" s="78">
        <f t="shared" si="0"/>
        <v>0.5631822503961965</v>
      </c>
    </row>
    <row r="19" ht="12.75">
      <c r="A19" s="27"/>
    </row>
  </sheetData>
  <printOptions horizontalCentered="1"/>
  <pageMargins left="0.7874015748031497" right="0.7874015748031497" top="0.984251968503937" bottom="0.984251968503937" header="0.5118110236220472" footer="0.5118110236220472"/>
  <pageSetup horizontalDpi="800" verticalDpi="8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Странник</cp:lastModifiedBy>
  <cp:lastPrinted>2002-01-21T08:55:51Z</cp:lastPrinted>
  <dcterms:created xsi:type="dcterms:W3CDTF">2002-01-10T08:37:44Z</dcterms:created>
  <dcterms:modified xsi:type="dcterms:W3CDTF">2003-08-07T11:13:53Z</dcterms:modified>
  <cp:category/>
  <cp:version/>
  <cp:contentType/>
  <cp:contentStatus/>
</cp:coreProperties>
</file>