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11640" tabRatio="647" activeTab="3"/>
  </bookViews>
  <sheets>
    <sheet name="Калькулятор" sheetId="1" r:id="rId1"/>
    <sheet name="Свойства воды" sheetId="2" r:id="rId2"/>
    <sheet name="Свойства гликоля" sheetId="3" r:id="rId3"/>
    <sheet name="Гидравлический расчет" sheetId="4" r:id="rId4"/>
  </sheets>
  <definedNames/>
  <calcPr fullCalcOnLoad="1" refMode="R1C1"/>
</workbook>
</file>

<file path=xl/sharedStrings.xml><?xml version="1.0" encoding="utf-8"?>
<sst xmlns="http://schemas.openxmlformats.org/spreadsheetml/2006/main" count="69" uniqueCount="57">
  <si>
    <t>Всего</t>
  </si>
  <si>
    <t>Длина участка, м</t>
  </si>
  <si>
    <t>Площадь сечения трубы, кв.м</t>
  </si>
  <si>
    <t>Скорость среды в трубе, м/с</t>
  </si>
  <si>
    <t>Критерий Рейнольдса</t>
  </si>
  <si>
    <t>Шероховатость стенок трубы, мм</t>
  </si>
  <si>
    <t>Коэффициент трения</t>
  </si>
  <si>
    <t>Потери давления на трение, Па</t>
  </si>
  <si>
    <t>Потери на местные сопротивления, Па</t>
  </si>
  <si>
    <t>Суммарные потери давления в трубопроводе, Па</t>
  </si>
  <si>
    <t>Объемный расход среды на участке, куб.м/ч</t>
  </si>
  <si>
    <t>Внутренний диаметр труб участка, мм</t>
  </si>
  <si>
    <t>Суммарный коэффициент местных сопротивлений</t>
  </si>
  <si>
    <t>Тип и количество местных сопротивлений</t>
  </si>
  <si>
    <t>Участок</t>
  </si>
  <si>
    <t>Среда - вода с температурой 20С.</t>
  </si>
  <si>
    <t xml:space="preserve">                                                              ГИДРАВЛИЧЕСКИЙ РАСЧЕТ ТРУБОПРОВОДОВ</t>
  </si>
  <si>
    <t>Плотность среды, кг/куб.м</t>
  </si>
  <si>
    <t>Вязкость среды, кв.м/с</t>
  </si>
  <si>
    <t>Примечание: для стальных труб коэффициент шероховатости - 0.20, для медных и латунных - 0.11, для пластиковых и металлополимерных - 0.01.</t>
  </si>
  <si>
    <t xml:space="preserve">             ТЕПЛОФИЗИЧЕСКИЕ СВОЙСТВА ВОДЫ</t>
  </si>
  <si>
    <t>Температура, С</t>
  </si>
  <si>
    <t>Плотность, кг/куб.м</t>
  </si>
  <si>
    <t>Теплоемкость, Дж/(кг*К)</t>
  </si>
  <si>
    <t>Вязкость, кв.м/с</t>
  </si>
  <si>
    <t>Тепло-проводность, Вт/(м*К)</t>
  </si>
  <si>
    <t>Критерий Прандтля</t>
  </si>
  <si>
    <t>Примечание: температура замерзания 0С.</t>
  </si>
  <si>
    <t xml:space="preserve">                ТЕПЛОФИЗИЧЕСКИЕ СВОЙСТВА 50% РАСТВОРА ЭТИЛЕНГЛИКОЛЯ</t>
  </si>
  <si>
    <t>Примечание: температура замерзания минус 38С.</t>
  </si>
  <si>
    <t>КАЛЬКУЛЯТОР ВСПОМОГАТЕЛЬНЫХ ВЫЧИСЛЕНИЙ</t>
  </si>
  <si>
    <t>Количество тепла (холода), перемещаемого</t>
  </si>
  <si>
    <t>Разность температур на входе и выходе</t>
  </si>
  <si>
    <t>системы, С</t>
  </si>
  <si>
    <t>жидкостью в единицу времени, кВт</t>
  </si>
  <si>
    <t>Плотность жидкости, кг/куб.м</t>
  </si>
  <si>
    <t>Теплоемкость жидкости, Дж/(кг*С)</t>
  </si>
  <si>
    <t>Массовый расход жидкости, кг/ч</t>
  </si>
  <si>
    <t>Объемный расход жидкости, куб.м/ч</t>
  </si>
  <si>
    <t>Наружный диаметр трубы, мм</t>
  </si>
  <si>
    <t>Внутренний диаметр трубы, мм</t>
  </si>
  <si>
    <t>Скорость жидкости в трубе, м/с</t>
  </si>
  <si>
    <t>Толщина стенки трубы, мм</t>
  </si>
  <si>
    <t>Расход в 1-й рабочей точке, куб.м/ч</t>
  </si>
  <si>
    <t>Расход во 2-й рабочей точке, куб.м/ч</t>
  </si>
  <si>
    <t>Потери давления в 1-й рабочей точке, кПа</t>
  </si>
  <si>
    <t>Потери давления во 2-й рабочей точке, кПа</t>
  </si>
  <si>
    <t>Коэффициент Kv элемента (сети)</t>
  </si>
  <si>
    <t>Внутренний диаметр трубопровода, мм</t>
  </si>
  <si>
    <t>Приведенный коэффициент местного</t>
  </si>
  <si>
    <t>сопротивления</t>
  </si>
  <si>
    <t xml:space="preserve">            в трубопроводе (при известном расходе)</t>
  </si>
  <si>
    <t xml:space="preserve">                  Определение скорости жидкости </t>
  </si>
  <si>
    <t xml:space="preserve">   в трубопроводе (при известной мощности системы)</t>
  </si>
  <si>
    <t xml:space="preserve">           Определение расхода и скорости жидкости </t>
  </si>
  <si>
    <t xml:space="preserve">                  Определение потерь давления и коэффициентов</t>
  </si>
  <si>
    <t xml:space="preserve">                                  сопротивления в трубопроводе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</si>
</sst>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00"/>
    <numFmt numFmtId="171" formatCode="0.00000000"/>
    <numFmt numFmtId="172" formatCode="0.000E+00"/>
    <numFmt numFmtId="173" formatCode="0.000000000"/>
    <numFmt numFmtId="174" formatCode="0.0%"/>
  </numFmts>
  <fonts count="12">
    <font>
      <sz val="10"/>
      <name val="Arial 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i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7"/>
      <name val="Times New Roman Cyr"/>
      <family val="1"/>
    </font>
    <font>
      <i/>
      <sz val="10"/>
      <color indexed="12"/>
      <name val="Times New Roman Cyr"/>
      <family val="1"/>
    </font>
    <font>
      <i/>
      <sz val="10"/>
      <color indexed="17"/>
      <name val="Times New Roman Cyr"/>
      <family val="1"/>
    </font>
    <font>
      <i/>
      <sz val="10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/>
      <protection locked="0"/>
    </xf>
    <xf numFmtId="2" fontId="1" fillId="3" borderId="5" xfId="0" applyNumberFormat="1" applyFont="1" applyFill="1" applyBorder="1" applyAlignment="1" applyProtection="1">
      <alignment/>
      <protection locked="0"/>
    </xf>
    <xf numFmtId="2" fontId="1" fillId="2" borderId="5" xfId="0" applyNumberFormat="1" applyFont="1" applyFill="1" applyBorder="1" applyAlignment="1" applyProtection="1">
      <alignment/>
      <protection locked="0"/>
    </xf>
    <xf numFmtId="2" fontId="1" fillId="3" borderId="6" xfId="0" applyNumberFormat="1" applyFont="1" applyFill="1" applyBorder="1" applyAlignment="1" applyProtection="1">
      <alignment/>
      <protection locked="0"/>
    </xf>
    <xf numFmtId="164" fontId="1" fillId="2" borderId="7" xfId="0" applyNumberFormat="1" applyFont="1" applyFill="1" applyBorder="1" applyAlignment="1" applyProtection="1">
      <alignment/>
      <protection locked="0"/>
    </xf>
    <xf numFmtId="164" fontId="1" fillId="3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164" fontId="1" fillId="3" borderId="9" xfId="0" applyNumberFormat="1" applyFont="1" applyFill="1" applyBorder="1" applyAlignment="1" applyProtection="1">
      <alignment/>
      <protection locked="0"/>
    </xf>
    <xf numFmtId="165" fontId="1" fillId="2" borderId="4" xfId="0" applyNumberFormat="1" applyFont="1" applyFill="1" applyBorder="1" applyAlignment="1" applyProtection="1">
      <alignment/>
      <protection locked="0"/>
    </xf>
    <xf numFmtId="165" fontId="1" fillId="3" borderId="5" xfId="0" applyNumberFormat="1" applyFont="1" applyFill="1" applyBorder="1" applyAlignment="1" applyProtection="1">
      <alignment/>
      <protection locked="0"/>
    </xf>
    <xf numFmtId="165" fontId="1" fillId="2" borderId="5" xfId="0" applyNumberFormat="1" applyFont="1" applyFill="1" applyBorder="1" applyAlignment="1" applyProtection="1">
      <alignment/>
      <protection locked="0"/>
    </xf>
    <xf numFmtId="165" fontId="1" fillId="3" borderId="6" xfId="0" applyNumberFormat="1" applyFont="1" applyFill="1" applyBorder="1" applyAlignment="1" applyProtection="1">
      <alignment/>
      <protection locked="0"/>
    </xf>
    <xf numFmtId="165" fontId="1" fillId="2" borderId="10" xfId="0" applyNumberFormat="1" applyFont="1" applyFill="1" applyBorder="1" applyAlignment="1" applyProtection="1">
      <alignment/>
      <protection locked="0"/>
    </xf>
    <xf numFmtId="165" fontId="1" fillId="3" borderId="11" xfId="0" applyNumberFormat="1" applyFont="1" applyFill="1" applyBorder="1" applyAlignment="1" applyProtection="1">
      <alignment/>
      <protection locked="0"/>
    </xf>
    <xf numFmtId="165" fontId="1" fillId="2" borderId="11" xfId="0" applyNumberFormat="1" applyFont="1" applyFill="1" applyBorder="1" applyAlignment="1" applyProtection="1">
      <alignment/>
      <protection locked="0"/>
    </xf>
    <xf numFmtId="165" fontId="1" fillId="3" borderId="12" xfId="0" applyNumberFormat="1" applyFont="1" applyFill="1" applyBorder="1" applyAlignment="1" applyProtection="1">
      <alignment/>
      <protection locked="0"/>
    </xf>
    <xf numFmtId="1" fontId="1" fillId="2" borderId="10" xfId="0" applyNumberFormat="1" applyFont="1" applyFill="1" applyBorder="1" applyAlignment="1" applyProtection="1">
      <alignment/>
      <protection locked="0"/>
    </xf>
    <xf numFmtId="1" fontId="1" fillId="3" borderId="11" xfId="0" applyNumberFormat="1" applyFont="1" applyFill="1" applyBorder="1" applyAlignment="1" applyProtection="1">
      <alignment/>
      <protection locked="0"/>
    </xf>
    <xf numFmtId="1" fontId="1" fillId="2" borderId="11" xfId="0" applyNumberFormat="1" applyFont="1" applyFill="1" applyBorder="1" applyAlignment="1" applyProtection="1">
      <alignment/>
      <protection locked="0"/>
    </xf>
    <xf numFmtId="1" fontId="1" fillId="3" borderId="12" xfId="0" applyNumberFormat="1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169" fontId="1" fillId="2" borderId="10" xfId="0" applyNumberFormat="1" applyFont="1" applyFill="1" applyBorder="1" applyAlignment="1" applyProtection="1">
      <alignment/>
      <protection/>
    </xf>
    <xf numFmtId="165" fontId="1" fillId="2" borderId="10" xfId="0" applyNumberFormat="1" applyFont="1" applyFill="1" applyBorder="1" applyAlignment="1" applyProtection="1">
      <alignment/>
      <protection/>
    </xf>
    <xf numFmtId="2" fontId="1" fillId="2" borderId="10" xfId="0" applyNumberFormat="1" applyFont="1" applyFill="1" applyBorder="1" applyAlignment="1" applyProtection="1">
      <alignment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3" fillId="2" borderId="10" xfId="0" applyNumberFormat="1" applyFont="1" applyFill="1" applyBorder="1" applyAlignment="1" applyProtection="1">
      <alignment/>
      <protection/>
    </xf>
    <xf numFmtId="169" fontId="1" fillId="3" borderId="11" xfId="0" applyNumberFormat="1" applyFont="1" applyFill="1" applyBorder="1" applyAlignment="1" applyProtection="1">
      <alignment/>
      <protection/>
    </xf>
    <xf numFmtId="165" fontId="1" fillId="3" borderId="11" xfId="0" applyNumberFormat="1" applyFont="1" applyFill="1" applyBorder="1" applyAlignment="1" applyProtection="1">
      <alignment/>
      <protection/>
    </xf>
    <xf numFmtId="2" fontId="1" fillId="3" borderId="11" xfId="0" applyNumberFormat="1" applyFont="1" applyFill="1" applyBorder="1" applyAlignment="1" applyProtection="1">
      <alignment/>
      <protection/>
    </xf>
    <xf numFmtId="1" fontId="1" fillId="3" borderId="11" xfId="0" applyNumberFormat="1" applyFont="1" applyFill="1" applyBorder="1" applyAlignment="1" applyProtection="1">
      <alignment/>
      <protection/>
    </xf>
    <xf numFmtId="1" fontId="3" fillId="3" borderId="11" xfId="0" applyNumberFormat="1" applyFont="1" applyFill="1" applyBorder="1" applyAlignment="1" applyProtection="1">
      <alignment/>
      <protection/>
    </xf>
    <xf numFmtId="169" fontId="1" fillId="2" borderId="11" xfId="0" applyNumberFormat="1" applyFont="1" applyFill="1" applyBorder="1" applyAlignment="1" applyProtection="1">
      <alignment/>
      <protection/>
    </xf>
    <xf numFmtId="165" fontId="1" fillId="2" borderId="11" xfId="0" applyNumberFormat="1" applyFont="1" applyFill="1" applyBorder="1" applyAlignment="1" applyProtection="1">
      <alignment/>
      <protection/>
    </xf>
    <xf numFmtId="2" fontId="1" fillId="2" borderId="11" xfId="0" applyNumberFormat="1" applyFont="1" applyFill="1" applyBorder="1" applyAlignment="1" applyProtection="1">
      <alignment/>
      <protection/>
    </xf>
    <xf numFmtId="1" fontId="1" fillId="2" borderId="11" xfId="0" applyNumberFormat="1" applyFont="1" applyFill="1" applyBorder="1" applyAlignment="1" applyProtection="1">
      <alignment/>
      <protection/>
    </xf>
    <xf numFmtId="1" fontId="3" fillId="2" borderId="11" xfId="0" applyNumberFormat="1" applyFont="1" applyFill="1" applyBorder="1" applyAlignment="1" applyProtection="1">
      <alignment/>
      <protection/>
    </xf>
    <xf numFmtId="169" fontId="1" fillId="3" borderId="12" xfId="0" applyNumberFormat="1" applyFont="1" applyFill="1" applyBorder="1" applyAlignment="1" applyProtection="1">
      <alignment/>
      <protection/>
    </xf>
    <xf numFmtId="165" fontId="1" fillId="3" borderId="12" xfId="0" applyNumberFormat="1" applyFont="1" applyFill="1" applyBorder="1" applyAlignment="1" applyProtection="1">
      <alignment/>
      <protection/>
    </xf>
    <xf numFmtId="2" fontId="1" fillId="3" borderId="12" xfId="0" applyNumberFormat="1" applyFont="1" applyFill="1" applyBorder="1" applyAlignment="1" applyProtection="1">
      <alignment/>
      <protection/>
    </xf>
    <xf numFmtId="1" fontId="1" fillId="3" borderId="12" xfId="0" applyNumberFormat="1" applyFont="1" applyFill="1" applyBorder="1" applyAlignment="1" applyProtection="1">
      <alignment/>
      <protection/>
    </xf>
    <xf numFmtId="1" fontId="3" fillId="3" borderId="12" xfId="0" applyNumberFormat="1" applyFont="1" applyFill="1" applyBorder="1" applyAlignment="1" applyProtection="1">
      <alignment/>
      <protection/>
    </xf>
    <xf numFmtId="0" fontId="2" fillId="5" borderId="14" xfId="0" applyFont="1" applyFill="1" applyBorder="1" applyAlignment="1" applyProtection="1">
      <alignment horizontal="center"/>
      <protection/>
    </xf>
    <xf numFmtId="0" fontId="1" fillId="5" borderId="15" xfId="0" applyFont="1" applyFill="1" applyBorder="1" applyAlignment="1" applyProtection="1">
      <alignment/>
      <protection/>
    </xf>
    <xf numFmtId="1" fontId="3" fillId="5" borderId="16" xfId="0" applyNumberFormat="1" applyFont="1" applyFill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72" fontId="5" fillId="4" borderId="0" xfId="0" applyNumberFormat="1" applyFont="1" applyFill="1" applyAlignment="1" applyProtection="1">
      <alignment/>
      <protection locked="0"/>
    </xf>
    <xf numFmtId="0" fontId="3" fillId="5" borderId="17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/>
    </xf>
    <xf numFmtId="172" fontId="5" fillId="2" borderId="4" xfId="0" applyNumberFormat="1" applyFont="1" applyFill="1" applyBorder="1" applyAlignment="1">
      <alignment/>
    </xf>
    <xf numFmtId="165" fontId="5" fillId="2" borderId="4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/>
    </xf>
    <xf numFmtId="172" fontId="5" fillId="2" borderId="5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/>
    </xf>
    <xf numFmtId="172" fontId="5" fillId="2" borderId="6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2" fontId="5" fillId="2" borderId="16" xfId="0" applyNumberFormat="1" applyFont="1" applyFill="1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/>
    </xf>
    <xf numFmtId="1" fontId="7" fillId="7" borderId="18" xfId="0" applyNumberFormat="1" applyFont="1" applyFill="1" applyBorder="1" applyAlignment="1">
      <alignment horizontal="right"/>
    </xf>
    <xf numFmtId="2" fontId="7" fillId="7" borderId="18" xfId="0" applyNumberFormat="1" applyFont="1" applyFill="1" applyBorder="1" applyAlignment="1">
      <alignment/>
    </xf>
    <xf numFmtId="1" fontId="7" fillId="7" borderId="5" xfId="0" applyNumberFormat="1" applyFont="1" applyFill="1" applyBorder="1" applyAlignment="1">
      <alignment horizontal="center"/>
    </xf>
    <xf numFmtId="1" fontId="7" fillId="7" borderId="5" xfId="0" applyNumberFormat="1" applyFont="1" applyFill="1" applyBorder="1" applyAlignment="1">
      <alignment/>
    </xf>
    <xf numFmtId="1" fontId="7" fillId="7" borderId="6" xfId="0" applyNumberFormat="1" applyFont="1" applyFill="1" applyBorder="1" applyAlignment="1">
      <alignment horizontal="center"/>
    </xf>
    <xf numFmtId="1" fontId="7" fillId="7" borderId="6" xfId="0" applyNumberFormat="1" applyFont="1" applyFill="1" applyBorder="1" applyAlignment="1">
      <alignment/>
    </xf>
    <xf numFmtId="2" fontId="7" fillId="7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1" fontId="7" fillId="7" borderId="18" xfId="0" applyNumberFormat="1" applyFont="1" applyFill="1" applyBorder="1" applyAlignment="1">
      <alignment/>
    </xf>
    <xf numFmtId="165" fontId="7" fillId="7" borderId="18" xfId="0" applyNumberFormat="1" applyFont="1" applyFill="1" applyBorder="1" applyAlignment="1">
      <alignment horizontal="right"/>
    </xf>
    <xf numFmtId="11" fontId="7" fillId="7" borderId="5" xfId="0" applyNumberFormat="1" applyFont="1" applyFill="1" applyBorder="1" applyAlignment="1">
      <alignment/>
    </xf>
    <xf numFmtId="11" fontId="7" fillId="7" borderId="6" xfId="0" applyNumberFormat="1" applyFont="1" applyFill="1" applyBorder="1" applyAlignment="1">
      <alignment/>
    </xf>
    <xf numFmtId="165" fontId="7" fillId="7" borderId="6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19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" fillId="4" borderId="4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0" fontId="8" fillId="4" borderId="2" xfId="0" applyFont="1" applyFill="1" applyBorder="1" applyAlignment="1">
      <alignment/>
    </xf>
    <xf numFmtId="164" fontId="8" fillId="4" borderId="5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164" fontId="5" fillId="4" borderId="5" xfId="0" applyNumberFormat="1" applyFont="1" applyFill="1" applyBorder="1" applyAlignment="1">
      <alignment/>
    </xf>
    <xf numFmtId="0" fontId="7" fillId="4" borderId="3" xfId="0" applyFont="1" applyFill="1" applyBorder="1" applyAlignment="1">
      <alignment/>
    </xf>
    <xf numFmtId="2" fontId="7" fillId="4" borderId="6" xfId="0" applyNumberFormat="1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64" fontId="5" fillId="4" borderId="4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1" fontId="6" fillId="4" borderId="5" xfId="0" applyNumberFormat="1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2" fontId="10" fillId="4" borderId="5" xfId="0" applyNumberFormat="1" applyFont="1" applyFill="1" applyBorder="1" applyAlignment="1">
      <alignment/>
    </xf>
    <xf numFmtId="2" fontId="9" fillId="4" borderId="4" xfId="0" applyNumberFormat="1" applyFont="1" applyFill="1" applyBorder="1" applyAlignment="1">
      <alignment/>
    </xf>
    <xf numFmtId="2" fontId="9" fillId="4" borderId="5" xfId="0" applyNumberFormat="1" applyFont="1" applyFill="1" applyBorder="1" applyAlignment="1">
      <alignment/>
    </xf>
    <xf numFmtId="0" fontId="11" fillId="4" borderId="2" xfId="0" applyFont="1" applyFill="1" applyBorder="1" applyAlignment="1">
      <alignment/>
    </xf>
    <xf numFmtId="2" fontId="11" fillId="4" borderId="5" xfId="0" applyNumberFormat="1" applyFont="1" applyFill="1" applyBorder="1" applyAlignment="1">
      <alignment/>
    </xf>
    <xf numFmtId="0" fontId="11" fillId="4" borderId="3" xfId="0" applyFont="1" applyFill="1" applyBorder="1" applyAlignment="1">
      <alignment/>
    </xf>
    <xf numFmtId="2" fontId="11" fillId="4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19050</xdr:rowOff>
    </xdr:from>
    <xdr:to>
      <xdr:col>2</xdr:col>
      <xdr:colOff>685800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4350"/>
          <a:ext cx="3362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38100</xdr:rowOff>
    </xdr:from>
    <xdr:to>
      <xdr:col>4</xdr:col>
      <xdr:colOff>3171825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33400"/>
          <a:ext cx="31242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A1" sqref="A1"/>
    </sheetView>
  </sheetViews>
  <sheetFormatPr defaultColWidth="9.00390625" defaultRowHeight="12.75"/>
  <cols>
    <col min="1" max="1" width="5.125" style="91" customWidth="1"/>
    <col min="2" max="2" width="35.25390625" style="91" customWidth="1"/>
    <col min="3" max="3" width="9.125" style="91" customWidth="1"/>
    <col min="4" max="4" width="6.875" style="91" customWidth="1"/>
    <col min="5" max="5" width="41.875" style="91" customWidth="1"/>
    <col min="6" max="6" width="10.75390625" style="91" bestFit="1" customWidth="1"/>
    <col min="7" max="16384" width="9.125" style="91" customWidth="1"/>
  </cols>
  <sheetData>
    <row r="2" spans="2:3" ht="12.75">
      <c r="B2" s="90"/>
      <c r="C2" s="90" t="s">
        <v>30</v>
      </c>
    </row>
    <row r="3" ht="13.5" thickBot="1"/>
    <row r="4" spans="2:5" ht="12.75">
      <c r="B4" s="92"/>
      <c r="C4" s="93"/>
      <c r="D4" s="94"/>
      <c r="E4" s="111"/>
    </row>
    <row r="5" spans="2:5" ht="12.75">
      <c r="B5" s="95"/>
      <c r="C5" s="96"/>
      <c r="D5" s="94"/>
      <c r="E5" s="112"/>
    </row>
    <row r="6" spans="2:5" ht="12.75">
      <c r="B6" s="95"/>
      <c r="C6" s="96"/>
      <c r="D6" s="94"/>
      <c r="E6" s="112"/>
    </row>
    <row r="7" spans="2:5" ht="12.75">
      <c r="B7" s="95"/>
      <c r="C7" s="96"/>
      <c r="D7" s="94"/>
      <c r="E7" s="112"/>
    </row>
    <row r="8" spans="2:5" ht="12.75">
      <c r="B8" s="95"/>
      <c r="C8" s="96"/>
      <c r="D8" s="94"/>
      <c r="E8" s="112"/>
    </row>
    <row r="9" spans="2:5" ht="12.75">
      <c r="B9" s="95"/>
      <c r="C9" s="96"/>
      <c r="D9" s="94"/>
      <c r="E9" s="112"/>
    </row>
    <row r="10" spans="2:5" ht="12.75">
      <c r="B10" s="95"/>
      <c r="C10" s="96"/>
      <c r="D10" s="94"/>
      <c r="E10" s="112"/>
    </row>
    <row r="11" spans="2:5" ht="12.75">
      <c r="B11" s="95"/>
      <c r="C11" s="96"/>
      <c r="D11" s="94"/>
      <c r="E11" s="112"/>
    </row>
    <row r="12" spans="2:5" ht="13.5" thickBot="1">
      <c r="B12" s="97"/>
      <c r="C12" s="98"/>
      <c r="D12" s="94"/>
      <c r="E12" s="112"/>
    </row>
    <row r="13" ht="13.5" thickBot="1">
      <c r="E13" s="112"/>
    </row>
    <row r="14" spans="2:5" ht="12.75">
      <c r="B14" s="99" t="s">
        <v>54</v>
      </c>
      <c r="C14" s="93"/>
      <c r="E14" s="112"/>
    </row>
    <row r="15" spans="2:5" ht="13.5" thickBot="1">
      <c r="B15" s="100" t="s">
        <v>53</v>
      </c>
      <c r="C15" s="98"/>
      <c r="E15" s="112"/>
    </row>
    <row r="16" spans="2:5" ht="12.75">
      <c r="B16" s="101" t="s">
        <v>31</v>
      </c>
      <c r="C16" s="102"/>
      <c r="E16" s="112"/>
    </row>
    <row r="17" spans="2:5" ht="12.75">
      <c r="B17" s="103" t="s">
        <v>34</v>
      </c>
      <c r="C17" s="104">
        <v>300</v>
      </c>
      <c r="E17" s="112"/>
    </row>
    <row r="18" spans="2:5" ht="13.5" thickBot="1">
      <c r="B18" s="103" t="s">
        <v>32</v>
      </c>
      <c r="C18" s="104"/>
      <c r="E18" s="113"/>
    </row>
    <row r="19" spans="2:3" ht="12.75">
      <c r="B19" s="103" t="s">
        <v>33</v>
      </c>
      <c r="C19" s="104">
        <v>5</v>
      </c>
    </row>
    <row r="20" spans="2:3" ht="13.5" thickBot="1">
      <c r="B20" s="103" t="s">
        <v>35</v>
      </c>
      <c r="C20" s="104">
        <v>1067</v>
      </c>
    </row>
    <row r="21" spans="2:6" ht="12.75">
      <c r="B21" s="103" t="s">
        <v>36</v>
      </c>
      <c r="C21" s="104">
        <v>3242</v>
      </c>
      <c r="E21" s="99" t="s">
        <v>55</v>
      </c>
      <c r="F21" s="93"/>
    </row>
    <row r="22" spans="2:6" ht="13.5" thickBot="1">
      <c r="B22" s="105" t="s">
        <v>37</v>
      </c>
      <c r="C22" s="106">
        <f>C17*1000*3600/(C19*C21)</f>
        <v>66625.53979025294</v>
      </c>
      <c r="E22" s="100" t="s">
        <v>56</v>
      </c>
      <c r="F22" s="98"/>
    </row>
    <row r="23" spans="2:6" ht="12.75">
      <c r="B23" s="107" t="s">
        <v>38</v>
      </c>
      <c r="C23" s="108">
        <f>C22/C20</f>
        <v>62.44193045009647</v>
      </c>
      <c r="E23" s="119" t="s">
        <v>43</v>
      </c>
      <c r="F23" s="123">
        <v>1</v>
      </c>
    </row>
    <row r="24" spans="2:6" ht="12.75">
      <c r="B24" s="103" t="s">
        <v>39</v>
      </c>
      <c r="C24" s="104">
        <v>159</v>
      </c>
      <c r="E24" s="121" t="s">
        <v>45</v>
      </c>
      <c r="F24" s="122">
        <v>2</v>
      </c>
    </row>
    <row r="25" spans="2:6" ht="12.75">
      <c r="B25" s="103" t="s">
        <v>42</v>
      </c>
      <c r="C25" s="104">
        <v>4.5</v>
      </c>
      <c r="E25" s="120" t="s">
        <v>44</v>
      </c>
      <c r="F25" s="124">
        <v>2</v>
      </c>
    </row>
    <row r="26" spans="2:6" ht="12.75">
      <c r="B26" s="103" t="s">
        <v>40</v>
      </c>
      <c r="C26" s="104">
        <f>C24-2*C25</f>
        <v>150</v>
      </c>
      <c r="E26" s="121" t="s">
        <v>46</v>
      </c>
      <c r="F26" s="122">
        <f>F24*(F25/F23)^2</f>
        <v>8</v>
      </c>
    </row>
    <row r="27" spans="2:6" ht="13.5" thickBot="1">
      <c r="B27" s="109" t="s">
        <v>41</v>
      </c>
      <c r="C27" s="110">
        <f>C23*4000000/(3600*C26*C26*PI())</f>
        <v>0.9815251246748831</v>
      </c>
      <c r="E27" s="125" t="s">
        <v>47</v>
      </c>
      <c r="F27" s="126">
        <f>F23/((0.01*F24)^0.5)</f>
        <v>7.0710678118654755</v>
      </c>
    </row>
    <row r="28" spans="5:6" ht="13.5" thickBot="1">
      <c r="E28" s="116" t="s">
        <v>48</v>
      </c>
      <c r="F28" s="117">
        <v>15</v>
      </c>
    </row>
    <row r="29" spans="2:6" ht="12.75">
      <c r="B29" s="99" t="s">
        <v>52</v>
      </c>
      <c r="C29" s="93"/>
      <c r="E29" s="116" t="s">
        <v>35</v>
      </c>
      <c r="F29" s="117">
        <v>1000</v>
      </c>
    </row>
    <row r="30" spans="2:6" ht="13.5" thickBot="1">
      <c r="B30" s="100" t="s">
        <v>51</v>
      </c>
      <c r="C30" s="98"/>
      <c r="E30" s="125" t="s">
        <v>49</v>
      </c>
      <c r="F30" s="118"/>
    </row>
    <row r="31" spans="2:6" ht="13.5" thickBot="1">
      <c r="B31" s="114" t="s">
        <v>38</v>
      </c>
      <c r="C31" s="115">
        <v>100</v>
      </c>
      <c r="E31" s="127" t="s">
        <v>50</v>
      </c>
      <c r="F31" s="128">
        <f>100000*((3600*PI()*F28*F28/1000000)^2)/(8*F29*F27*F27)</f>
        <v>1.6188618618886819</v>
      </c>
    </row>
    <row r="32" spans="2:3" ht="12.75">
      <c r="B32" s="103" t="s">
        <v>39</v>
      </c>
      <c r="C32" s="104">
        <v>159</v>
      </c>
    </row>
    <row r="33" spans="2:3" ht="12.75">
      <c r="B33" s="103" t="s">
        <v>42</v>
      </c>
      <c r="C33" s="104">
        <v>4.5</v>
      </c>
    </row>
    <row r="34" spans="2:3" ht="12.75">
      <c r="B34" s="103" t="s">
        <v>40</v>
      </c>
      <c r="C34" s="104">
        <f>C32-2*C33</f>
        <v>150</v>
      </c>
    </row>
    <row r="35" spans="2:3" ht="13.5" thickBot="1">
      <c r="B35" s="109" t="s">
        <v>41</v>
      </c>
      <c r="C35" s="110">
        <f>C31*4000000/(3600*C34*C34*PI())</f>
        <v>1.5719006725125466</v>
      </c>
    </row>
  </sheetData>
  <sheetProtection/>
  <printOptions/>
  <pageMargins left="0.75" right="0.75" top="1" bottom="1" header="0.5" footer="0.5"/>
  <pageSetup horizontalDpi="800" verticalDpi="8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2.75"/>
  <cols>
    <col min="1" max="6" width="13.75390625" style="0" customWidth="1"/>
  </cols>
  <sheetData>
    <row r="1" spans="1:6" ht="12.75">
      <c r="A1" s="82"/>
      <c r="B1" s="82"/>
      <c r="C1" s="82"/>
      <c r="D1" s="82"/>
      <c r="E1" s="82"/>
      <c r="F1" s="82"/>
    </row>
    <row r="2" spans="1:6" ht="12.75">
      <c r="A2" s="82"/>
      <c r="B2" s="83" t="s">
        <v>20</v>
      </c>
      <c r="C2" s="82"/>
      <c r="D2" s="82"/>
      <c r="E2" s="82"/>
      <c r="F2" s="82"/>
    </row>
    <row r="3" spans="1:6" ht="13.5" thickBot="1">
      <c r="A3" s="82"/>
      <c r="B3" s="82"/>
      <c r="C3" s="82"/>
      <c r="D3" s="82"/>
      <c r="E3" s="82"/>
      <c r="F3" s="82"/>
    </row>
    <row r="4" spans="1:6" ht="39" thickBot="1">
      <c r="A4" s="57" t="s">
        <v>21</v>
      </c>
      <c r="B4" s="57" t="s">
        <v>22</v>
      </c>
      <c r="C4" s="57" t="s">
        <v>23</v>
      </c>
      <c r="D4" s="57" t="s">
        <v>24</v>
      </c>
      <c r="E4" s="57" t="s">
        <v>25</v>
      </c>
      <c r="F4" s="57" t="s">
        <v>26</v>
      </c>
    </row>
    <row r="5" spans="1:6" ht="12.75">
      <c r="A5" s="58">
        <v>5</v>
      </c>
      <c r="B5" s="59">
        <v>1000</v>
      </c>
      <c r="C5" s="59">
        <v>4202</v>
      </c>
      <c r="D5" s="60">
        <v>1.522E-06</v>
      </c>
      <c r="E5" s="61">
        <v>0.57</v>
      </c>
      <c r="F5" s="62">
        <f>D5*C5*B5/E5</f>
        <v>11.220077192982458</v>
      </c>
    </row>
    <row r="6" spans="1:6" ht="12.75">
      <c r="A6" s="63">
        <v>10</v>
      </c>
      <c r="B6" s="64">
        <v>999.59</v>
      </c>
      <c r="C6" s="64">
        <v>4192</v>
      </c>
      <c r="D6" s="65">
        <v>1.309E-06</v>
      </c>
      <c r="E6" s="66">
        <v>0.58</v>
      </c>
      <c r="F6" s="67">
        <f aca="true" t="shared" si="0" ref="F6:F24">D6*C6*B6/E6</f>
        <v>9.45703137158621</v>
      </c>
    </row>
    <row r="7" spans="1:6" ht="12.75">
      <c r="A7" s="63">
        <v>15</v>
      </c>
      <c r="B7" s="64">
        <v>999.05</v>
      </c>
      <c r="C7" s="64">
        <v>4186</v>
      </c>
      <c r="D7" s="65">
        <v>1.14E-06</v>
      </c>
      <c r="E7" s="66">
        <v>0.59</v>
      </c>
      <c r="F7" s="67">
        <f t="shared" si="0"/>
        <v>8.08051959661017</v>
      </c>
    </row>
    <row r="8" spans="1:6" ht="12.75">
      <c r="A8" s="63">
        <v>20</v>
      </c>
      <c r="B8" s="64">
        <v>998.23</v>
      </c>
      <c r="C8" s="64">
        <v>4182</v>
      </c>
      <c r="D8" s="65">
        <v>1.005E-06</v>
      </c>
      <c r="E8" s="66">
        <v>0.599</v>
      </c>
      <c r="F8" s="67">
        <f t="shared" si="0"/>
        <v>7.004124957095158</v>
      </c>
    </row>
    <row r="9" spans="1:6" ht="12.75">
      <c r="A9" s="63">
        <v>25</v>
      </c>
      <c r="B9" s="64">
        <v>997.08</v>
      </c>
      <c r="C9" s="64">
        <v>4179</v>
      </c>
      <c r="D9" s="65">
        <v>8.932E-07</v>
      </c>
      <c r="E9" s="66">
        <v>0.607</v>
      </c>
      <c r="F9" s="67">
        <f t="shared" si="0"/>
        <v>6.131438824092258</v>
      </c>
    </row>
    <row r="10" spans="1:6" ht="12.75">
      <c r="A10" s="63">
        <v>30</v>
      </c>
      <c r="B10" s="64">
        <v>995.67</v>
      </c>
      <c r="C10" s="64">
        <v>4178</v>
      </c>
      <c r="D10" s="65">
        <v>8.005E-07</v>
      </c>
      <c r="E10" s="66">
        <v>0.615</v>
      </c>
      <c r="F10" s="67">
        <f t="shared" si="0"/>
        <v>5.414646118097561</v>
      </c>
    </row>
    <row r="11" spans="1:6" ht="12.75">
      <c r="A11" s="63">
        <v>35</v>
      </c>
      <c r="B11" s="64">
        <v>994.05</v>
      </c>
      <c r="C11" s="64">
        <v>4178.2</v>
      </c>
      <c r="D11" s="65">
        <v>7.232E-07</v>
      </c>
      <c r="E11" s="66">
        <v>0.623</v>
      </c>
      <c r="F11" s="67">
        <f t="shared" si="0"/>
        <v>4.821340735589085</v>
      </c>
    </row>
    <row r="12" spans="1:6" ht="12.75">
      <c r="A12" s="63">
        <v>40</v>
      </c>
      <c r="B12" s="64">
        <v>992.24</v>
      </c>
      <c r="C12" s="64">
        <v>4179</v>
      </c>
      <c r="D12" s="65">
        <v>6.581E-07</v>
      </c>
      <c r="E12" s="66">
        <v>0.631</v>
      </c>
      <c r="F12" s="67">
        <f t="shared" si="0"/>
        <v>4.324656654161648</v>
      </c>
    </row>
    <row r="13" spans="1:6" ht="12.75">
      <c r="A13" s="63">
        <v>45</v>
      </c>
      <c r="B13" s="64">
        <v>990.24</v>
      </c>
      <c r="C13" s="64">
        <v>4180</v>
      </c>
      <c r="D13" s="65">
        <v>6.02E-07</v>
      </c>
      <c r="E13" s="66">
        <v>0.638</v>
      </c>
      <c r="F13" s="67">
        <f t="shared" si="0"/>
        <v>3.905643144827586</v>
      </c>
    </row>
    <row r="14" spans="1:6" ht="12.75">
      <c r="A14" s="63">
        <v>50</v>
      </c>
      <c r="B14" s="64">
        <v>988.07</v>
      </c>
      <c r="C14" s="64">
        <v>4181</v>
      </c>
      <c r="D14" s="65">
        <v>5.536E-07</v>
      </c>
      <c r="E14" s="66">
        <v>0.644</v>
      </c>
      <c r="F14" s="67">
        <f t="shared" si="0"/>
        <v>3.551224228124224</v>
      </c>
    </row>
    <row r="15" spans="1:6" ht="12.75">
      <c r="A15" s="63">
        <v>55</v>
      </c>
      <c r="B15" s="64">
        <v>985.73</v>
      </c>
      <c r="C15" s="64">
        <v>4183</v>
      </c>
      <c r="D15" s="65">
        <v>5.117E-07</v>
      </c>
      <c r="E15" s="66">
        <v>0.65</v>
      </c>
      <c r="F15" s="67">
        <f t="shared" si="0"/>
        <v>3.245995393081538</v>
      </c>
    </row>
    <row r="16" spans="1:6" ht="12.75">
      <c r="A16" s="63">
        <v>60</v>
      </c>
      <c r="B16" s="64">
        <v>983.24</v>
      </c>
      <c r="C16" s="64">
        <v>4185</v>
      </c>
      <c r="D16" s="65">
        <v>4.75E-07</v>
      </c>
      <c r="E16" s="66">
        <v>0.655</v>
      </c>
      <c r="F16" s="67">
        <f t="shared" si="0"/>
        <v>2.9840583435114505</v>
      </c>
    </row>
    <row r="17" spans="1:6" ht="12.75">
      <c r="A17" s="63">
        <v>65</v>
      </c>
      <c r="B17" s="64">
        <v>980.6</v>
      </c>
      <c r="C17" s="64">
        <v>4187</v>
      </c>
      <c r="D17" s="65">
        <v>4.422E-07</v>
      </c>
      <c r="E17" s="66">
        <v>0.659</v>
      </c>
      <c r="F17" s="67">
        <f t="shared" si="0"/>
        <v>2.755041679575114</v>
      </c>
    </row>
    <row r="18" spans="1:6" ht="12.75">
      <c r="A18" s="63">
        <v>70</v>
      </c>
      <c r="B18" s="64">
        <v>977.81</v>
      </c>
      <c r="C18" s="64">
        <v>4190</v>
      </c>
      <c r="D18" s="65">
        <v>4.132E-07</v>
      </c>
      <c r="E18" s="66">
        <v>0.663</v>
      </c>
      <c r="F18" s="67">
        <f t="shared" si="0"/>
        <v>2.5533789977073904</v>
      </c>
    </row>
    <row r="19" spans="1:6" ht="12.75">
      <c r="A19" s="63">
        <v>75</v>
      </c>
      <c r="B19" s="64">
        <v>974.84</v>
      </c>
      <c r="C19" s="64">
        <v>4193</v>
      </c>
      <c r="D19" s="65">
        <v>3.878E-07</v>
      </c>
      <c r="E19" s="66">
        <v>0.667</v>
      </c>
      <c r="F19" s="67">
        <f t="shared" si="0"/>
        <v>2.3765128901589208</v>
      </c>
    </row>
    <row r="20" spans="1:6" ht="12.75">
      <c r="A20" s="63">
        <v>80</v>
      </c>
      <c r="B20" s="64">
        <v>971.83</v>
      </c>
      <c r="C20" s="64">
        <v>4196</v>
      </c>
      <c r="D20" s="65">
        <v>3.653E-07</v>
      </c>
      <c r="E20" s="66">
        <v>0.67</v>
      </c>
      <c r="F20" s="67">
        <f t="shared" si="0"/>
        <v>2.223313220602985</v>
      </c>
    </row>
    <row r="21" spans="1:6" ht="12.75">
      <c r="A21" s="63">
        <v>85</v>
      </c>
      <c r="B21" s="64">
        <v>968.66</v>
      </c>
      <c r="C21" s="64">
        <v>4200</v>
      </c>
      <c r="D21" s="65">
        <v>3.449E-07</v>
      </c>
      <c r="E21" s="66">
        <v>0.673</v>
      </c>
      <c r="F21" s="67">
        <f t="shared" si="0"/>
        <v>2.084965085884101</v>
      </c>
    </row>
    <row r="22" spans="1:6" ht="12.75">
      <c r="A22" s="63">
        <v>90</v>
      </c>
      <c r="B22" s="64">
        <v>965.34</v>
      </c>
      <c r="C22" s="64">
        <v>4205</v>
      </c>
      <c r="D22" s="65">
        <v>3.263E-07</v>
      </c>
      <c r="E22" s="66">
        <v>0.675</v>
      </c>
      <c r="F22" s="67">
        <f t="shared" si="0"/>
        <v>1.9622737905333332</v>
      </c>
    </row>
    <row r="23" spans="1:6" ht="12.75">
      <c r="A23" s="63">
        <v>95</v>
      </c>
      <c r="B23" s="64">
        <v>961.86</v>
      </c>
      <c r="C23" s="64">
        <v>4210</v>
      </c>
      <c r="D23" s="65">
        <v>3.095E-07</v>
      </c>
      <c r="E23" s="66">
        <v>0.677</v>
      </c>
      <c r="F23" s="67">
        <f t="shared" si="0"/>
        <v>1.8512537233382569</v>
      </c>
    </row>
    <row r="24" spans="1:6" ht="13.5" thickBot="1">
      <c r="A24" s="68">
        <v>100</v>
      </c>
      <c r="B24" s="69">
        <v>958.38</v>
      </c>
      <c r="C24" s="69">
        <v>4216</v>
      </c>
      <c r="D24" s="70">
        <v>2.942E-07</v>
      </c>
      <c r="E24" s="71">
        <v>0.679</v>
      </c>
      <c r="F24" s="72">
        <f t="shared" si="0"/>
        <v>1.750698011098674</v>
      </c>
    </row>
    <row r="25" spans="1:6" ht="12.75">
      <c r="A25" s="82"/>
      <c r="B25" s="82"/>
      <c r="C25" s="82"/>
      <c r="D25" s="82"/>
      <c r="E25" s="82"/>
      <c r="F25" s="82"/>
    </row>
    <row r="26" spans="1:6" ht="12.75">
      <c r="A26" s="83" t="s">
        <v>27</v>
      </c>
      <c r="B26" s="82"/>
      <c r="C26" s="82"/>
      <c r="D26" s="82"/>
      <c r="E26" s="82"/>
      <c r="F26" s="82"/>
    </row>
    <row r="27" spans="1:6" ht="12.75">
      <c r="A27" s="82"/>
      <c r="B27" s="82"/>
      <c r="C27" s="82"/>
      <c r="D27" s="82"/>
      <c r="E27" s="82"/>
      <c r="F27" s="82"/>
    </row>
  </sheetData>
  <printOptions horizontalCentered="1"/>
  <pageMargins left="0.7874015748031497" right="0.7874015748031497" top="0.984251968503937" bottom="0.984251968503937" header="0.5118110236220472" footer="0.5118110236220472"/>
  <pageSetup horizontalDpi="800" verticalDpi="8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1" sqref="F1"/>
    </sheetView>
  </sheetViews>
  <sheetFormatPr defaultColWidth="9.00390625" defaultRowHeight="12.75"/>
  <cols>
    <col min="1" max="6" width="13.75390625" style="0" customWidth="1"/>
  </cols>
  <sheetData>
    <row r="1" spans="1:6" ht="12.75">
      <c r="A1" s="82"/>
      <c r="B1" s="82"/>
      <c r="C1" s="82"/>
      <c r="D1" s="82"/>
      <c r="E1" s="82"/>
      <c r="F1" s="82"/>
    </row>
    <row r="2" spans="1:6" ht="12.75">
      <c r="A2" s="84" t="s">
        <v>28</v>
      </c>
      <c r="B2" s="83"/>
      <c r="C2" s="82"/>
      <c r="D2" s="82"/>
      <c r="E2" s="82"/>
      <c r="F2" s="82"/>
    </row>
    <row r="3" spans="1:6" ht="13.5" thickBot="1">
      <c r="A3" s="82"/>
      <c r="B3" s="82"/>
      <c r="C3" s="82"/>
      <c r="D3" s="82"/>
      <c r="E3" s="82"/>
      <c r="F3" s="82"/>
    </row>
    <row r="4" spans="1:6" ht="39" thickBot="1">
      <c r="A4" s="73" t="s">
        <v>21</v>
      </c>
      <c r="B4" s="73" t="s">
        <v>22</v>
      </c>
      <c r="C4" s="73" t="s">
        <v>23</v>
      </c>
      <c r="D4" s="73" t="s">
        <v>24</v>
      </c>
      <c r="E4" s="73" t="s">
        <v>25</v>
      </c>
      <c r="F4" s="73" t="s">
        <v>26</v>
      </c>
    </row>
    <row r="5" spans="1:6" ht="12.75">
      <c r="A5" s="74">
        <v>-20</v>
      </c>
      <c r="B5" s="75">
        <v>1078</v>
      </c>
      <c r="C5" s="75">
        <v>3125</v>
      </c>
      <c r="D5" s="85">
        <v>2.159E-05</v>
      </c>
      <c r="E5" s="86">
        <v>0.425</v>
      </c>
      <c r="F5" s="76">
        <f aca="true" t="shared" si="0" ref="F5:F29">D5*C5*B5/E5</f>
        <v>171.13250000000005</v>
      </c>
    </row>
    <row r="6" spans="1:6" ht="12.75">
      <c r="A6" s="74">
        <v>-15</v>
      </c>
      <c r="B6" s="75">
        <v>1076</v>
      </c>
      <c r="C6" s="75">
        <v>3149</v>
      </c>
      <c r="D6" s="85">
        <v>1.613E-05</v>
      </c>
      <c r="E6" s="86">
        <v>0.424</v>
      </c>
      <c r="F6" s="76">
        <f t="shared" si="0"/>
        <v>128.90015594339621</v>
      </c>
    </row>
    <row r="7" spans="1:6" ht="12.75">
      <c r="A7" s="74">
        <v>-10</v>
      </c>
      <c r="B7" s="75">
        <v>1074</v>
      </c>
      <c r="C7" s="75">
        <v>3172</v>
      </c>
      <c r="D7" s="85">
        <v>1.236E-05</v>
      </c>
      <c r="E7" s="86">
        <v>0.423</v>
      </c>
      <c r="F7" s="76">
        <f t="shared" si="0"/>
        <v>99.5441089361702</v>
      </c>
    </row>
    <row r="8" spans="1:6" ht="12.75">
      <c r="A8" s="74">
        <v>-5</v>
      </c>
      <c r="B8" s="75">
        <v>1071</v>
      </c>
      <c r="C8" s="75">
        <v>3195</v>
      </c>
      <c r="D8" s="85">
        <v>9.69E-06</v>
      </c>
      <c r="E8" s="86">
        <v>0.422</v>
      </c>
      <c r="F8" s="76">
        <f t="shared" si="0"/>
        <v>78.57269680094787</v>
      </c>
    </row>
    <row r="9" spans="1:6" ht="12.75">
      <c r="A9" s="74">
        <v>0</v>
      </c>
      <c r="B9" s="75">
        <v>1069</v>
      </c>
      <c r="C9" s="75">
        <v>3219</v>
      </c>
      <c r="D9" s="85">
        <v>7.37E-06</v>
      </c>
      <c r="E9" s="86">
        <v>0.421</v>
      </c>
      <c r="F9" s="76">
        <f t="shared" si="0"/>
        <v>60.239876650831356</v>
      </c>
    </row>
    <row r="10" spans="1:6" ht="12.75">
      <c r="A10" s="77">
        <v>5</v>
      </c>
      <c r="B10" s="78">
        <v>1067</v>
      </c>
      <c r="C10" s="78">
        <v>3242</v>
      </c>
      <c r="D10" s="85">
        <v>6.06E-06</v>
      </c>
      <c r="E10" s="86">
        <v>0.42</v>
      </c>
      <c r="F10" s="76">
        <f t="shared" si="0"/>
        <v>49.911516285714285</v>
      </c>
    </row>
    <row r="11" spans="1:6" ht="12.75">
      <c r="A11" s="77">
        <v>10</v>
      </c>
      <c r="B11" s="78">
        <v>1065</v>
      </c>
      <c r="C11" s="78">
        <v>3265</v>
      </c>
      <c r="D11" s="87">
        <v>5.05E-06</v>
      </c>
      <c r="E11" s="86">
        <v>0.419</v>
      </c>
      <c r="F11" s="76">
        <f t="shared" si="0"/>
        <v>41.909275059665866</v>
      </c>
    </row>
    <row r="12" spans="1:6" ht="12.75">
      <c r="A12" s="77">
        <v>15</v>
      </c>
      <c r="B12" s="78">
        <v>1062</v>
      </c>
      <c r="C12" s="78">
        <v>3287</v>
      </c>
      <c r="D12" s="87">
        <v>4.25E-06</v>
      </c>
      <c r="E12" s="86">
        <v>0.418</v>
      </c>
      <c r="F12" s="76">
        <f t="shared" si="0"/>
        <v>35.49252272727273</v>
      </c>
    </row>
    <row r="13" spans="1:6" ht="12.75">
      <c r="A13" s="77">
        <v>20</v>
      </c>
      <c r="B13" s="78">
        <v>1060</v>
      </c>
      <c r="C13" s="78">
        <v>3310</v>
      </c>
      <c r="D13" s="87">
        <v>3.62E-06</v>
      </c>
      <c r="E13" s="86">
        <v>0.417</v>
      </c>
      <c r="F13" s="76">
        <f t="shared" si="0"/>
        <v>30.458350119904075</v>
      </c>
    </row>
    <row r="14" spans="1:6" ht="12.75">
      <c r="A14" s="77">
        <v>25</v>
      </c>
      <c r="B14" s="78">
        <v>1057</v>
      </c>
      <c r="C14" s="78">
        <v>3333</v>
      </c>
      <c r="D14" s="87">
        <v>3.11E-06</v>
      </c>
      <c r="E14" s="86">
        <v>0.416</v>
      </c>
      <c r="F14" s="76">
        <f t="shared" si="0"/>
        <v>26.337670456730766</v>
      </c>
    </row>
    <row r="15" spans="1:6" ht="12.75">
      <c r="A15" s="77">
        <v>30</v>
      </c>
      <c r="B15" s="78">
        <v>1055</v>
      </c>
      <c r="C15" s="78">
        <v>3355</v>
      </c>
      <c r="D15" s="87">
        <v>2.69E-06</v>
      </c>
      <c r="E15" s="86">
        <v>0.416</v>
      </c>
      <c r="F15" s="76">
        <f t="shared" si="0"/>
        <v>22.88779387019231</v>
      </c>
    </row>
    <row r="16" spans="1:6" ht="12.75">
      <c r="A16" s="77">
        <v>35</v>
      </c>
      <c r="B16" s="78">
        <v>1052</v>
      </c>
      <c r="C16" s="78">
        <v>3377</v>
      </c>
      <c r="D16" s="87">
        <v>2.35E-06</v>
      </c>
      <c r="E16" s="86">
        <v>0.415</v>
      </c>
      <c r="F16" s="76">
        <f t="shared" si="0"/>
        <v>20.117155180722893</v>
      </c>
    </row>
    <row r="17" spans="1:6" ht="12.75">
      <c r="A17" s="77">
        <v>40</v>
      </c>
      <c r="B17" s="78">
        <v>1049</v>
      </c>
      <c r="C17" s="78">
        <v>3399</v>
      </c>
      <c r="D17" s="87">
        <v>2.07E-06</v>
      </c>
      <c r="E17" s="86">
        <v>0.414</v>
      </c>
      <c r="F17" s="76">
        <f t="shared" si="0"/>
        <v>17.827755000000003</v>
      </c>
    </row>
    <row r="18" spans="1:6" ht="12.75">
      <c r="A18" s="77">
        <v>45</v>
      </c>
      <c r="B18" s="78">
        <v>1046</v>
      </c>
      <c r="C18" s="78">
        <v>3421</v>
      </c>
      <c r="D18" s="87">
        <v>1.83E-06</v>
      </c>
      <c r="E18" s="86">
        <v>0.413</v>
      </c>
      <c r="F18" s="76">
        <f t="shared" si="0"/>
        <v>15.855713753026635</v>
      </c>
    </row>
    <row r="19" spans="1:6" ht="12.75">
      <c r="A19" s="77">
        <v>50</v>
      </c>
      <c r="B19" s="78">
        <v>1043</v>
      </c>
      <c r="C19" s="78">
        <v>3443</v>
      </c>
      <c r="D19" s="87">
        <v>1.63E-06</v>
      </c>
      <c r="E19" s="86">
        <v>0.412</v>
      </c>
      <c r="F19" s="76">
        <f t="shared" si="0"/>
        <v>14.207305509708739</v>
      </c>
    </row>
    <row r="20" spans="1:6" ht="12.75">
      <c r="A20" s="77">
        <v>55</v>
      </c>
      <c r="B20" s="78">
        <v>1040</v>
      </c>
      <c r="C20" s="78">
        <v>3464</v>
      </c>
      <c r="D20" s="87">
        <v>1.46E-06</v>
      </c>
      <c r="E20" s="86">
        <v>0.411</v>
      </c>
      <c r="F20" s="76">
        <f t="shared" si="0"/>
        <v>12.797415085158152</v>
      </c>
    </row>
    <row r="21" spans="1:6" ht="12.75">
      <c r="A21" s="77">
        <v>60</v>
      </c>
      <c r="B21" s="78">
        <v>1037</v>
      </c>
      <c r="C21" s="78">
        <v>3485</v>
      </c>
      <c r="D21" s="87">
        <v>1.32E-06</v>
      </c>
      <c r="E21" s="86">
        <v>0.41</v>
      </c>
      <c r="F21" s="76">
        <f t="shared" si="0"/>
        <v>11.635140000000003</v>
      </c>
    </row>
    <row r="22" spans="1:6" ht="12.75">
      <c r="A22" s="77">
        <v>65</v>
      </c>
      <c r="B22" s="78">
        <v>1034</v>
      </c>
      <c r="C22" s="78">
        <v>3507</v>
      </c>
      <c r="D22" s="87">
        <v>1.19E-06</v>
      </c>
      <c r="E22" s="86">
        <v>0.409</v>
      </c>
      <c r="F22" s="76">
        <f t="shared" si="0"/>
        <v>10.550668019559902</v>
      </c>
    </row>
    <row r="23" spans="1:6" ht="12.75">
      <c r="A23" s="77">
        <v>70</v>
      </c>
      <c r="B23" s="78">
        <v>1030</v>
      </c>
      <c r="C23" s="78">
        <v>3527</v>
      </c>
      <c r="D23" s="87">
        <v>1.09E-06</v>
      </c>
      <c r="E23" s="86">
        <v>0.408</v>
      </c>
      <c r="F23" s="76">
        <f t="shared" si="0"/>
        <v>9.705301225490196</v>
      </c>
    </row>
    <row r="24" spans="1:6" ht="12.75">
      <c r="A24" s="77">
        <v>75</v>
      </c>
      <c r="B24" s="78">
        <v>1027</v>
      </c>
      <c r="C24" s="78">
        <v>3548</v>
      </c>
      <c r="D24" s="87">
        <v>9.9E-07</v>
      </c>
      <c r="E24" s="86">
        <v>0.407</v>
      </c>
      <c r="F24" s="76">
        <f t="shared" si="0"/>
        <v>8.86328756756757</v>
      </c>
    </row>
    <row r="25" spans="1:6" ht="12.75">
      <c r="A25" s="77">
        <v>80</v>
      </c>
      <c r="B25" s="78">
        <v>1023</v>
      </c>
      <c r="C25" s="78">
        <v>3569</v>
      </c>
      <c r="D25" s="87">
        <v>9.1E-07</v>
      </c>
      <c r="E25" s="86">
        <v>0.407</v>
      </c>
      <c r="F25" s="76">
        <f t="shared" si="0"/>
        <v>8.163364054054055</v>
      </c>
    </row>
    <row r="26" spans="1:6" ht="12.75">
      <c r="A26" s="77">
        <v>85</v>
      </c>
      <c r="B26" s="78">
        <v>1020</v>
      </c>
      <c r="C26" s="78">
        <v>3589</v>
      </c>
      <c r="D26" s="87">
        <v>8.4E-07</v>
      </c>
      <c r="E26" s="86">
        <v>0.406</v>
      </c>
      <c r="F26" s="76">
        <f t="shared" si="0"/>
        <v>7.574027586206896</v>
      </c>
    </row>
    <row r="27" spans="1:6" ht="12.75">
      <c r="A27" s="77">
        <v>90</v>
      </c>
      <c r="B27" s="78">
        <v>1016</v>
      </c>
      <c r="C27" s="78">
        <v>3609</v>
      </c>
      <c r="D27" s="87">
        <v>7.8E-07</v>
      </c>
      <c r="E27" s="86">
        <v>0.405</v>
      </c>
      <c r="F27" s="76">
        <f t="shared" si="0"/>
        <v>7.061877333333333</v>
      </c>
    </row>
    <row r="28" spans="1:6" ht="12.75">
      <c r="A28" s="77">
        <v>95</v>
      </c>
      <c r="B28" s="78">
        <v>1012</v>
      </c>
      <c r="C28" s="78">
        <v>3629</v>
      </c>
      <c r="D28" s="87">
        <v>7.2E-07</v>
      </c>
      <c r="E28" s="86">
        <v>0.404</v>
      </c>
      <c r="F28" s="76">
        <f t="shared" si="0"/>
        <v>6.5451350495049505</v>
      </c>
    </row>
    <row r="29" spans="1:6" ht="13.5" thickBot="1">
      <c r="A29" s="79">
        <v>100</v>
      </c>
      <c r="B29" s="80">
        <v>1009</v>
      </c>
      <c r="C29" s="80">
        <v>3648</v>
      </c>
      <c r="D29" s="88">
        <v>6.7E-07</v>
      </c>
      <c r="E29" s="89">
        <v>0.403</v>
      </c>
      <c r="F29" s="81">
        <f t="shared" si="0"/>
        <v>6.119497369727048</v>
      </c>
    </row>
    <row r="30" spans="1:6" ht="12.75">
      <c r="A30" s="82"/>
      <c r="B30" s="82"/>
      <c r="C30" s="82"/>
      <c r="D30" s="82"/>
      <c r="E30" s="82"/>
      <c r="F30" s="82"/>
    </row>
    <row r="31" spans="1:6" ht="12.75">
      <c r="A31" s="84" t="s">
        <v>29</v>
      </c>
      <c r="B31" s="82"/>
      <c r="C31" s="82"/>
      <c r="D31" s="82"/>
      <c r="E31" s="82"/>
      <c r="F31" s="82"/>
    </row>
    <row r="32" spans="1:6" ht="12.75">
      <c r="A32" s="82"/>
      <c r="B32" s="82"/>
      <c r="C32" s="82"/>
      <c r="D32" s="82"/>
      <c r="E32" s="82"/>
      <c r="F32" s="82"/>
    </row>
  </sheetData>
  <printOptions horizontalCentered="1"/>
  <pageMargins left="0.7874015748031497" right="0.7874015748031497" top="0.984251968503937" bottom="0.984251968503937" header="0.5118110236220472" footer="0.5118110236220472"/>
  <pageSetup horizontalDpi="800" verticalDpi="8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N58"/>
  <sheetViews>
    <sheetView tabSelected="1" workbookViewId="0" topLeftCell="G1">
      <selection activeCell="M7" sqref="M7"/>
    </sheetView>
  </sheetViews>
  <sheetFormatPr defaultColWidth="9.00390625" defaultRowHeight="12.75"/>
  <cols>
    <col min="1" max="1" width="9.625" style="25" customWidth="1"/>
    <col min="2" max="2" width="10.25390625" style="25" customWidth="1"/>
    <col min="3" max="3" width="12.125" style="25" customWidth="1"/>
    <col min="4" max="4" width="11.25390625" style="25" customWidth="1"/>
    <col min="5" max="5" width="9.25390625" style="25" customWidth="1"/>
    <col min="6" max="6" width="15.75390625" style="25" customWidth="1"/>
    <col min="7" max="7" width="10.375" style="25" customWidth="1"/>
    <col min="8" max="8" width="11.00390625" style="25" customWidth="1"/>
    <col min="9" max="9" width="13.125" style="25" customWidth="1"/>
    <col min="10" max="10" width="10.875" style="25" customWidth="1"/>
    <col min="11" max="11" width="33.00390625" style="25" customWidth="1"/>
    <col min="12" max="12" width="14.00390625" style="25" customWidth="1"/>
    <col min="13" max="13" width="14.625" style="25" customWidth="1"/>
    <col min="14" max="14" width="15.875" style="25" customWidth="1"/>
    <col min="15" max="15" width="4.75390625" style="25" customWidth="1"/>
    <col min="16" max="16" width="9.125" style="25" customWidth="1"/>
    <col min="17" max="17" width="10.00390625" style="25" customWidth="1"/>
    <col min="18" max="18" width="11.75390625" style="25" customWidth="1"/>
    <col min="19" max="19" width="9.00390625" style="25" customWidth="1"/>
    <col min="20" max="20" width="9.375" style="25" customWidth="1"/>
    <col min="21" max="21" width="14.75390625" style="25" customWidth="1"/>
    <col min="22" max="22" width="10.00390625" style="25" customWidth="1"/>
    <col min="23" max="23" width="10.625" style="25" customWidth="1"/>
    <col min="24" max="24" width="13.375" style="25" customWidth="1"/>
    <col min="25" max="25" width="11.375" style="25" customWidth="1"/>
    <col min="26" max="26" width="38.00390625" style="25" customWidth="1"/>
    <col min="27" max="27" width="14.00390625" style="25" customWidth="1"/>
    <col min="28" max="28" width="14.25390625" style="25" customWidth="1"/>
    <col min="29" max="29" width="14.00390625" style="25" customWidth="1"/>
    <col min="30" max="16384" width="9.125" style="25" customWidth="1"/>
  </cols>
  <sheetData>
    <row r="1" spans="6:14" ht="13.5">
      <c r="F1" s="26" t="s">
        <v>16</v>
      </c>
      <c r="M1" s="27"/>
      <c r="N1" s="27"/>
    </row>
    <row r="2" spans="2:14" ht="13.5">
      <c r="B2" s="53" t="s">
        <v>15</v>
      </c>
      <c r="C2" s="54"/>
      <c r="D2" s="54"/>
      <c r="E2" s="54"/>
      <c r="F2" s="26"/>
      <c r="M2" s="27"/>
      <c r="N2" s="27"/>
    </row>
    <row r="3" spans="2:14" ht="13.5">
      <c r="B3" s="53" t="s">
        <v>17</v>
      </c>
      <c r="C3" s="54"/>
      <c r="D3" s="54"/>
      <c r="E3" s="55">
        <v>998</v>
      </c>
      <c r="F3" s="26"/>
      <c r="M3" s="27"/>
      <c r="N3" s="27"/>
    </row>
    <row r="4" spans="2:14" ht="13.5">
      <c r="B4" s="53" t="s">
        <v>18</v>
      </c>
      <c r="C4" s="54"/>
      <c r="D4" s="54"/>
      <c r="E4" s="56">
        <v>1.005E-06</v>
      </c>
      <c r="F4" s="26"/>
      <c r="M4" s="27"/>
      <c r="N4" s="27"/>
    </row>
    <row r="5" ht="13.5" thickBot="1"/>
    <row r="6" spans="1:14" ht="64.5" thickBot="1">
      <c r="A6" s="28" t="s">
        <v>14</v>
      </c>
      <c r="B6" s="28" t="s">
        <v>10</v>
      </c>
      <c r="C6" s="28" t="s">
        <v>11</v>
      </c>
      <c r="D6" s="28" t="s">
        <v>1</v>
      </c>
      <c r="E6" s="28" t="s">
        <v>2</v>
      </c>
      <c r="F6" s="28" t="s">
        <v>5</v>
      </c>
      <c r="G6" s="28" t="s">
        <v>3</v>
      </c>
      <c r="H6" s="28" t="s">
        <v>4</v>
      </c>
      <c r="I6" s="28" t="s">
        <v>6</v>
      </c>
      <c r="J6" s="28" t="s">
        <v>7</v>
      </c>
      <c r="K6" s="28" t="s">
        <v>13</v>
      </c>
      <c r="L6" s="28" t="s">
        <v>12</v>
      </c>
      <c r="M6" s="28" t="s">
        <v>8</v>
      </c>
      <c r="N6" s="28" t="s">
        <v>9</v>
      </c>
    </row>
    <row r="7" spans="1:14" ht="12.75">
      <c r="A7" s="1">
        <v>1</v>
      </c>
      <c r="B7" s="5">
        <v>24</v>
      </c>
      <c r="C7" s="9">
        <v>80</v>
      </c>
      <c r="D7" s="13">
        <v>100</v>
      </c>
      <c r="E7" s="29">
        <f>PI()*C7*C7/4000000</f>
        <v>0.005026548245743669</v>
      </c>
      <c r="F7" s="17">
        <v>0.2</v>
      </c>
      <c r="G7" s="31">
        <f>IF(E7=0,0,B7/(3600*E7))</f>
        <v>1.3262911924324612</v>
      </c>
      <c r="H7" s="32">
        <f aca="true" t="shared" si="0" ref="H7:H38">G7*C7/(1000*$E$4)</f>
        <v>105575.4183030815</v>
      </c>
      <c r="I7" s="30">
        <f>IF(H7=0,0,0.11*((F7/C7)+(68/H7))^0.25)</f>
        <v>0.02604752144140225</v>
      </c>
      <c r="J7" s="33">
        <f aca="true" t="shared" si="1" ref="J7:J38">IF(C7=0,0,1000*I7*D7*$E$3*G7*G7/(2*C7))</f>
        <v>28579.507074492885</v>
      </c>
      <c r="K7" s="21"/>
      <c r="L7" s="21">
        <v>20</v>
      </c>
      <c r="M7" s="33">
        <f aca="true" t="shared" si="2" ref="M7:M38">L7*$E$3*G7*G7/2</f>
        <v>17555.302304696717</v>
      </c>
      <c r="N7" s="33">
        <f>J7+M7</f>
        <v>46134.8093791896</v>
      </c>
    </row>
    <row r="8" spans="1:14" ht="12.75">
      <c r="A8" s="2">
        <v>2</v>
      </c>
      <c r="B8" s="6">
        <v>0</v>
      </c>
      <c r="C8" s="10">
        <v>0</v>
      </c>
      <c r="D8" s="14">
        <v>0</v>
      </c>
      <c r="E8" s="34">
        <f>PI()*C8*C8/4000000</f>
        <v>0</v>
      </c>
      <c r="F8" s="18">
        <v>0.01</v>
      </c>
      <c r="G8" s="36">
        <f>IF(E8=0,0,B8/(3600*E8))</f>
        <v>0</v>
      </c>
      <c r="H8" s="37">
        <f t="shared" si="0"/>
        <v>0</v>
      </c>
      <c r="I8" s="35">
        <f>IF(H8=0,0,0.11*((F8/C8)+(68/H8))^0.25)</f>
        <v>0</v>
      </c>
      <c r="J8" s="38">
        <f t="shared" si="1"/>
        <v>0</v>
      </c>
      <c r="K8" s="22"/>
      <c r="L8" s="22">
        <v>0</v>
      </c>
      <c r="M8" s="38">
        <f t="shared" si="2"/>
        <v>0</v>
      </c>
      <c r="N8" s="38">
        <f>J8+M8</f>
        <v>0</v>
      </c>
    </row>
    <row r="9" spans="1:14" ht="12.75">
      <c r="A9" s="3">
        <v>3</v>
      </c>
      <c r="B9" s="7">
        <v>0</v>
      </c>
      <c r="C9" s="11">
        <v>0</v>
      </c>
      <c r="D9" s="15">
        <v>0</v>
      </c>
      <c r="E9" s="39">
        <f aca="true" t="shared" si="3" ref="E9:E56">PI()*C9*C9/4000000</f>
        <v>0</v>
      </c>
      <c r="F9" s="19">
        <v>0.01</v>
      </c>
      <c r="G9" s="41">
        <f aca="true" t="shared" si="4" ref="G9:G56">IF(E9=0,0,B9/(3600*E9))</f>
        <v>0</v>
      </c>
      <c r="H9" s="42">
        <f t="shared" si="0"/>
        <v>0</v>
      </c>
      <c r="I9" s="40">
        <f aca="true" t="shared" si="5" ref="I9:I56">IF(H9=0,0,0.11*((F9/C9)+(68/H9))^0.25)</f>
        <v>0</v>
      </c>
      <c r="J9" s="43">
        <f t="shared" si="1"/>
        <v>0</v>
      </c>
      <c r="K9" s="23"/>
      <c r="L9" s="23">
        <v>0</v>
      </c>
      <c r="M9" s="43">
        <f t="shared" si="2"/>
        <v>0</v>
      </c>
      <c r="N9" s="43">
        <f aca="true" t="shared" si="6" ref="N9:N56">J9+M9</f>
        <v>0</v>
      </c>
    </row>
    <row r="10" spans="1:14" ht="12.75">
      <c r="A10" s="2">
        <v>4</v>
      </c>
      <c r="B10" s="6">
        <v>0</v>
      </c>
      <c r="C10" s="10">
        <v>0</v>
      </c>
      <c r="D10" s="14">
        <v>0</v>
      </c>
      <c r="E10" s="34">
        <f t="shared" si="3"/>
        <v>0</v>
      </c>
      <c r="F10" s="18">
        <v>0.01</v>
      </c>
      <c r="G10" s="36">
        <f t="shared" si="4"/>
        <v>0</v>
      </c>
      <c r="H10" s="37">
        <f t="shared" si="0"/>
        <v>0</v>
      </c>
      <c r="I10" s="35">
        <f t="shared" si="5"/>
        <v>0</v>
      </c>
      <c r="J10" s="38">
        <f t="shared" si="1"/>
        <v>0</v>
      </c>
      <c r="K10" s="22"/>
      <c r="L10" s="22">
        <v>0</v>
      </c>
      <c r="M10" s="38">
        <f t="shared" si="2"/>
        <v>0</v>
      </c>
      <c r="N10" s="38">
        <f t="shared" si="6"/>
        <v>0</v>
      </c>
    </row>
    <row r="11" spans="1:14" ht="12.75">
      <c r="A11" s="3">
        <v>5</v>
      </c>
      <c r="B11" s="7">
        <v>0</v>
      </c>
      <c r="C11" s="11">
        <v>0</v>
      </c>
      <c r="D11" s="15">
        <v>0</v>
      </c>
      <c r="E11" s="39">
        <f t="shared" si="3"/>
        <v>0</v>
      </c>
      <c r="F11" s="19">
        <v>0.01</v>
      </c>
      <c r="G11" s="41">
        <f t="shared" si="4"/>
        <v>0</v>
      </c>
      <c r="H11" s="42">
        <f t="shared" si="0"/>
        <v>0</v>
      </c>
      <c r="I11" s="40">
        <f t="shared" si="5"/>
        <v>0</v>
      </c>
      <c r="J11" s="43">
        <f t="shared" si="1"/>
        <v>0</v>
      </c>
      <c r="K11" s="23"/>
      <c r="L11" s="23">
        <v>0</v>
      </c>
      <c r="M11" s="43">
        <f t="shared" si="2"/>
        <v>0</v>
      </c>
      <c r="N11" s="43">
        <f t="shared" si="6"/>
        <v>0</v>
      </c>
    </row>
    <row r="12" spans="1:14" ht="12.75">
      <c r="A12" s="2">
        <v>6</v>
      </c>
      <c r="B12" s="6">
        <v>0</v>
      </c>
      <c r="C12" s="10">
        <v>0</v>
      </c>
      <c r="D12" s="14">
        <v>0</v>
      </c>
      <c r="E12" s="34">
        <f t="shared" si="3"/>
        <v>0</v>
      </c>
      <c r="F12" s="18">
        <v>0.01</v>
      </c>
      <c r="G12" s="36">
        <f t="shared" si="4"/>
        <v>0</v>
      </c>
      <c r="H12" s="37">
        <f t="shared" si="0"/>
        <v>0</v>
      </c>
      <c r="I12" s="35">
        <f t="shared" si="5"/>
        <v>0</v>
      </c>
      <c r="J12" s="38">
        <f t="shared" si="1"/>
        <v>0</v>
      </c>
      <c r="K12" s="22"/>
      <c r="L12" s="22">
        <v>0</v>
      </c>
      <c r="M12" s="38">
        <f t="shared" si="2"/>
        <v>0</v>
      </c>
      <c r="N12" s="38">
        <f t="shared" si="6"/>
        <v>0</v>
      </c>
    </row>
    <row r="13" spans="1:14" ht="12.75">
      <c r="A13" s="3">
        <v>7</v>
      </c>
      <c r="B13" s="7">
        <v>0</v>
      </c>
      <c r="C13" s="11">
        <v>0</v>
      </c>
      <c r="D13" s="15">
        <v>0</v>
      </c>
      <c r="E13" s="39">
        <f t="shared" si="3"/>
        <v>0</v>
      </c>
      <c r="F13" s="19">
        <v>0.01</v>
      </c>
      <c r="G13" s="41">
        <f t="shared" si="4"/>
        <v>0</v>
      </c>
      <c r="H13" s="42">
        <f t="shared" si="0"/>
        <v>0</v>
      </c>
      <c r="I13" s="40">
        <f t="shared" si="5"/>
        <v>0</v>
      </c>
      <c r="J13" s="43">
        <f t="shared" si="1"/>
        <v>0</v>
      </c>
      <c r="K13" s="23"/>
      <c r="L13" s="23">
        <v>0</v>
      </c>
      <c r="M13" s="43">
        <f t="shared" si="2"/>
        <v>0</v>
      </c>
      <c r="N13" s="43">
        <f t="shared" si="6"/>
        <v>0</v>
      </c>
    </row>
    <row r="14" spans="1:14" ht="12.75">
      <c r="A14" s="2">
        <v>8</v>
      </c>
      <c r="B14" s="6">
        <v>0</v>
      </c>
      <c r="C14" s="10">
        <v>0</v>
      </c>
      <c r="D14" s="14">
        <v>0</v>
      </c>
      <c r="E14" s="34">
        <f t="shared" si="3"/>
        <v>0</v>
      </c>
      <c r="F14" s="18">
        <v>0.01</v>
      </c>
      <c r="G14" s="36">
        <f t="shared" si="4"/>
        <v>0</v>
      </c>
      <c r="H14" s="37">
        <f t="shared" si="0"/>
        <v>0</v>
      </c>
      <c r="I14" s="35">
        <f t="shared" si="5"/>
        <v>0</v>
      </c>
      <c r="J14" s="38">
        <f t="shared" si="1"/>
        <v>0</v>
      </c>
      <c r="K14" s="22"/>
      <c r="L14" s="22">
        <v>0</v>
      </c>
      <c r="M14" s="38">
        <f t="shared" si="2"/>
        <v>0</v>
      </c>
      <c r="N14" s="38">
        <f t="shared" si="6"/>
        <v>0</v>
      </c>
    </row>
    <row r="15" spans="1:14" ht="12.75">
      <c r="A15" s="3">
        <v>9</v>
      </c>
      <c r="B15" s="7">
        <v>0</v>
      </c>
      <c r="C15" s="11">
        <v>0</v>
      </c>
      <c r="D15" s="15">
        <v>0</v>
      </c>
      <c r="E15" s="39">
        <f t="shared" si="3"/>
        <v>0</v>
      </c>
      <c r="F15" s="19">
        <v>0.01</v>
      </c>
      <c r="G15" s="41">
        <f t="shared" si="4"/>
        <v>0</v>
      </c>
      <c r="H15" s="42">
        <f t="shared" si="0"/>
        <v>0</v>
      </c>
      <c r="I15" s="40">
        <f t="shared" si="5"/>
        <v>0</v>
      </c>
      <c r="J15" s="43">
        <f t="shared" si="1"/>
        <v>0</v>
      </c>
      <c r="K15" s="23"/>
      <c r="L15" s="23">
        <v>0</v>
      </c>
      <c r="M15" s="43">
        <f t="shared" si="2"/>
        <v>0</v>
      </c>
      <c r="N15" s="43">
        <f t="shared" si="6"/>
        <v>0</v>
      </c>
    </row>
    <row r="16" spans="1:14" ht="12.75">
      <c r="A16" s="2">
        <v>10</v>
      </c>
      <c r="B16" s="6">
        <v>0</v>
      </c>
      <c r="C16" s="10">
        <v>0</v>
      </c>
      <c r="D16" s="14">
        <v>0</v>
      </c>
      <c r="E16" s="34">
        <f t="shared" si="3"/>
        <v>0</v>
      </c>
      <c r="F16" s="18">
        <v>0.01</v>
      </c>
      <c r="G16" s="36">
        <f t="shared" si="4"/>
        <v>0</v>
      </c>
      <c r="H16" s="37">
        <f t="shared" si="0"/>
        <v>0</v>
      </c>
      <c r="I16" s="35">
        <f t="shared" si="5"/>
        <v>0</v>
      </c>
      <c r="J16" s="38">
        <f t="shared" si="1"/>
        <v>0</v>
      </c>
      <c r="K16" s="22"/>
      <c r="L16" s="22">
        <v>0</v>
      </c>
      <c r="M16" s="38">
        <f t="shared" si="2"/>
        <v>0</v>
      </c>
      <c r="N16" s="38">
        <f t="shared" si="6"/>
        <v>0</v>
      </c>
    </row>
    <row r="17" spans="1:14" ht="12.75">
      <c r="A17" s="3">
        <v>11</v>
      </c>
      <c r="B17" s="7">
        <v>0</v>
      </c>
      <c r="C17" s="11">
        <v>0</v>
      </c>
      <c r="D17" s="15">
        <v>0</v>
      </c>
      <c r="E17" s="39">
        <f t="shared" si="3"/>
        <v>0</v>
      </c>
      <c r="F17" s="19">
        <v>0.01</v>
      </c>
      <c r="G17" s="41">
        <f t="shared" si="4"/>
        <v>0</v>
      </c>
      <c r="H17" s="42">
        <f t="shared" si="0"/>
        <v>0</v>
      </c>
      <c r="I17" s="40">
        <f t="shared" si="5"/>
        <v>0</v>
      </c>
      <c r="J17" s="43">
        <f t="shared" si="1"/>
        <v>0</v>
      </c>
      <c r="K17" s="23"/>
      <c r="L17" s="23">
        <v>0</v>
      </c>
      <c r="M17" s="43">
        <f t="shared" si="2"/>
        <v>0</v>
      </c>
      <c r="N17" s="43">
        <f t="shared" si="6"/>
        <v>0</v>
      </c>
    </row>
    <row r="18" spans="1:14" ht="12.75">
      <c r="A18" s="2">
        <v>12</v>
      </c>
      <c r="B18" s="6">
        <v>0</v>
      </c>
      <c r="C18" s="10">
        <v>0</v>
      </c>
      <c r="D18" s="14">
        <v>0</v>
      </c>
      <c r="E18" s="34">
        <f t="shared" si="3"/>
        <v>0</v>
      </c>
      <c r="F18" s="18">
        <v>0.01</v>
      </c>
      <c r="G18" s="36">
        <f t="shared" si="4"/>
        <v>0</v>
      </c>
      <c r="H18" s="37">
        <f t="shared" si="0"/>
        <v>0</v>
      </c>
      <c r="I18" s="35">
        <f t="shared" si="5"/>
        <v>0</v>
      </c>
      <c r="J18" s="38">
        <f t="shared" si="1"/>
        <v>0</v>
      </c>
      <c r="K18" s="22"/>
      <c r="L18" s="22">
        <v>0</v>
      </c>
      <c r="M18" s="38">
        <f t="shared" si="2"/>
        <v>0</v>
      </c>
      <c r="N18" s="38">
        <f t="shared" si="6"/>
        <v>0</v>
      </c>
    </row>
    <row r="19" spans="1:14" ht="12.75">
      <c r="A19" s="3">
        <v>13</v>
      </c>
      <c r="B19" s="7">
        <v>0</v>
      </c>
      <c r="C19" s="11">
        <v>0</v>
      </c>
      <c r="D19" s="15">
        <v>0</v>
      </c>
      <c r="E19" s="39">
        <f t="shared" si="3"/>
        <v>0</v>
      </c>
      <c r="F19" s="19">
        <v>0.01</v>
      </c>
      <c r="G19" s="41">
        <f t="shared" si="4"/>
        <v>0</v>
      </c>
      <c r="H19" s="42">
        <f t="shared" si="0"/>
        <v>0</v>
      </c>
      <c r="I19" s="40">
        <f t="shared" si="5"/>
        <v>0</v>
      </c>
      <c r="J19" s="43">
        <f t="shared" si="1"/>
        <v>0</v>
      </c>
      <c r="K19" s="23"/>
      <c r="L19" s="23">
        <v>0</v>
      </c>
      <c r="M19" s="43">
        <f t="shared" si="2"/>
        <v>0</v>
      </c>
      <c r="N19" s="43">
        <f t="shared" si="6"/>
        <v>0</v>
      </c>
    </row>
    <row r="20" spans="1:14" ht="12.75">
      <c r="A20" s="2">
        <v>14</v>
      </c>
      <c r="B20" s="6">
        <v>0</v>
      </c>
      <c r="C20" s="10">
        <v>0</v>
      </c>
      <c r="D20" s="14">
        <v>0</v>
      </c>
      <c r="E20" s="34">
        <f t="shared" si="3"/>
        <v>0</v>
      </c>
      <c r="F20" s="18">
        <v>0.01</v>
      </c>
      <c r="G20" s="36">
        <f t="shared" si="4"/>
        <v>0</v>
      </c>
      <c r="H20" s="37">
        <f t="shared" si="0"/>
        <v>0</v>
      </c>
      <c r="I20" s="35">
        <f t="shared" si="5"/>
        <v>0</v>
      </c>
      <c r="J20" s="38">
        <f t="shared" si="1"/>
        <v>0</v>
      </c>
      <c r="K20" s="22"/>
      <c r="L20" s="22">
        <v>0</v>
      </c>
      <c r="M20" s="38">
        <f t="shared" si="2"/>
        <v>0</v>
      </c>
      <c r="N20" s="38">
        <f t="shared" si="6"/>
        <v>0</v>
      </c>
    </row>
    <row r="21" spans="1:14" ht="12.75">
      <c r="A21" s="3">
        <v>15</v>
      </c>
      <c r="B21" s="7">
        <v>0</v>
      </c>
      <c r="C21" s="11">
        <v>0</v>
      </c>
      <c r="D21" s="15">
        <v>0</v>
      </c>
      <c r="E21" s="39">
        <f t="shared" si="3"/>
        <v>0</v>
      </c>
      <c r="F21" s="19">
        <v>0.01</v>
      </c>
      <c r="G21" s="41">
        <f t="shared" si="4"/>
        <v>0</v>
      </c>
      <c r="H21" s="42">
        <f t="shared" si="0"/>
        <v>0</v>
      </c>
      <c r="I21" s="40">
        <f t="shared" si="5"/>
        <v>0</v>
      </c>
      <c r="J21" s="43">
        <f t="shared" si="1"/>
        <v>0</v>
      </c>
      <c r="K21" s="23"/>
      <c r="L21" s="23">
        <v>0</v>
      </c>
      <c r="M21" s="43">
        <f t="shared" si="2"/>
        <v>0</v>
      </c>
      <c r="N21" s="43">
        <f t="shared" si="6"/>
        <v>0</v>
      </c>
    </row>
    <row r="22" spans="1:14" ht="12.75">
      <c r="A22" s="2">
        <v>16</v>
      </c>
      <c r="B22" s="6">
        <v>0</v>
      </c>
      <c r="C22" s="10">
        <v>0</v>
      </c>
      <c r="D22" s="14">
        <v>0</v>
      </c>
      <c r="E22" s="34">
        <f t="shared" si="3"/>
        <v>0</v>
      </c>
      <c r="F22" s="18">
        <v>0.01</v>
      </c>
      <c r="G22" s="36">
        <f t="shared" si="4"/>
        <v>0</v>
      </c>
      <c r="H22" s="37">
        <f t="shared" si="0"/>
        <v>0</v>
      </c>
      <c r="I22" s="35">
        <f t="shared" si="5"/>
        <v>0</v>
      </c>
      <c r="J22" s="38">
        <f t="shared" si="1"/>
        <v>0</v>
      </c>
      <c r="K22" s="22"/>
      <c r="L22" s="22">
        <v>0</v>
      </c>
      <c r="M22" s="38">
        <f t="shared" si="2"/>
        <v>0</v>
      </c>
      <c r="N22" s="38">
        <f t="shared" si="6"/>
        <v>0</v>
      </c>
    </row>
    <row r="23" spans="1:14" ht="12.75">
      <c r="A23" s="3">
        <v>17</v>
      </c>
      <c r="B23" s="7">
        <v>0</v>
      </c>
      <c r="C23" s="11">
        <v>0</v>
      </c>
      <c r="D23" s="15">
        <v>0</v>
      </c>
      <c r="E23" s="39">
        <f t="shared" si="3"/>
        <v>0</v>
      </c>
      <c r="F23" s="19">
        <v>0.01</v>
      </c>
      <c r="G23" s="41">
        <f t="shared" si="4"/>
        <v>0</v>
      </c>
      <c r="H23" s="42">
        <f t="shared" si="0"/>
        <v>0</v>
      </c>
      <c r="I23" s="40">
        <f t="shared" si="5"/>
        <v>0</v>
      </c>
      <c r="J23" s="43">
        <f t="shared" si="1"/>
        <v>0</v>
      </c>
      <c r="K23" s="23"/>
      <c r="L23" s="23">
        <v>0</v>
      </c>
      <c r="M23" s="43">
        <f t="shared" si="2"/>
        <v>0</v>
      </c>
      <c r="N23" s="43">
        <f t="shared" si="6"/>
        <v>0</v>
      </c>
    </row>
    <row r="24" spans="1:14" ht="12.75">
      <c r="A24" s="2">
        <v>18</v>
      </c>
      <c r="B24" s="6">
        <v>0</v>
      </c>
      <c r="C24" s="10">
        <v>0</v>
      </c>
      <c r="D24" s="14">
        <v>0</v>
      </c>
      <c r="E24" s="34">
        <f t="shared" si="3"/>
        <v>0</v>
      </c>
      <c r="F24" s="18">
        <v>0.01</v>
      </c>
      <c r="G24" s="36">
        <f t="shared" si="4"/>
        <v>0</v>
      </c>
      <c r="H24" s="37">
        <f t="shared" si="0"/>
        <v>0</v>
      </c>
      <c r="I24" s="35">
        <f t="shared" si="5"/>
        <v>0</v>
      </c>
      <c r="J24" s="38">
        <f t="shared" si="1"/>
        <v>0</v>
      </c>
      <c r="K24" s="22"/>
      <c r="L24" s="22">
        <v>0</v>
      </c>
      <c r="M24" s="38">
        <f t="shared" si="2"/>
        <v>0</v>
      </c>
      <c r="N24" s="38">
        <f t="shared" si="6"/>
        <v>0</v>
      </c>
    </row>
    <row r="25" spans="1:14" ht="12.75">
      <c r="A25" s="3">
        <v>19</v>
      </c>
      <c r="B25" s="7">
        <v>0</v>
      </c>
      <c r="C25" s="11">
        <v>0</v>
      </c>
      <c r="D25" s="15">
        <v>0</v>
      </c>
      <c r="E25" s="39">
        <f t="shared" si="3"/>
        <v>0</v>
      </c>
      <c r="F25" s="19">
        <v>0.01</v>
      </c>
      <c r="G25" s="41">
        <f t="shared" si="4"/>
        <v>0</v>
      </c>
      <c r="H25" s="42">
        <f t="shared" si="0"/>
        <v>0</v>
      </c>
      <c r="I25" s="40">
        <f t="shared" si="5"/>
        <v>0</v>
      </c>
      <c r="J25" s="43">
        <f t="shared" si="1"/>
        <v>0</v>
      </c>
      <c r="K25" s="23"/>
      <c r="L25" s="23">
        <v>0</v>
      </c>
      <c r="M25" s="43">
        <f t="shared" si="2"/>
        <v>0</v>
      </c>
      <c r="N25" s="43">
        <f t="shared" si="6"/>
        <v>0</v>
      </c>
    </row>
    <row r="26" spans="1:14" ht="12.75">
      <c r="A26" s="2">
        <v>20</v>
      </c>
      <c r="B26" s="6">
        <v>0</v>
      </c>
      <c r="C26" s="10">
        <v>0</v>
      </c>
      <c r="D26" s="14">
        <v>0</v>
      </c>
      <c r="E26" s="34">
        <f t="shared" si="3"/>
        <v>0</v>
      </c>
      <c r="F26" s="18">
        <v>0.01</v>
      </c>
      <c r="G26" s="36">
        <f t="shared" si="4"/>
        <v>0</v>
      </c>
      <c r="H26" s="37">
        <f t="shared" si="0"/>
        <v>0</v>
      </c>
      <c r="I26" s="35">
        <f t="shared" si="5"/>
        <v>0</v>
      </c>
      <c r="J26" s="38">
        <f t="shared" si="1"/>
        <v>0</v>
      </c>
      <c r="K26" s="22"/>
      <c r="L26" s="22">
        <v>0</v>
      </c>
      <c r="M26" s="38">
        <f t="shared" si="2"/>
        <v>0</v>
      </c>
      <c r="N26" s="38">
        <f t="shared" si="6"/>
        <v>0</v>
      </c>
    </row>
    <row r="27" spans="1:14" ht="12.75">
      <c r="A27" s="3">
        <v>21</v>
      </c>
      <c r="B27" s="7">
        <v>0</v>
      </c>
      <c r="C27" s="11">
        <v>0</v>
      </c>
      <c r="D27" s="15">
        <v>0</v>
      </c>
      <c r="E27" s="39">
        <f t="shared" si="3"/>
        <v>0</v>
      </c>
      <c r="F27" s="19">
        <v>0.01</v>
      </c>
      <c r="G27" s="41">
        <f t="shared" si="4"/>
        <v>0</v>
      </c>
      <c r="H27" s="42">
        <f t="shared" si="0"/>
        <v>0</v>
      </c>
      <c r="I27" s="40">
        <f t="shared" si="5"/>
        <v>0</v>
      </c>
      <c r="J27" s="43">
        <f t="shared" si="1"/>
        <v>0</v>
      </c>
      <c r="K27" s="23"/>
      <c r="L27" s="23">
        <v>0</v>
      </c>
      <c r="M27" s="43">
        <f t="shared" si="2"/>
        <v>0</v>
      </c>
      <c r="N27" s="43">
        <f t="shared" si="6"/>
        <v>0</v>
      </c>
    </row>
    <row r="28" spans="1:14" ht="12.75">
      <c r="A28" s="2">
        <v>22</v>
      </c>
      <c r="B28" s="6">
        <v>0</v>
      </c>
      <c r="C28" s="10">
        <v>0</v>
      </c>
      <c r="D28" s="14">
        <v>0</v>
      </c>
      <c r="E28" s="34">
        <f t="shared" si="3"/>
        <v>0</v>
      </c>
      <c r="F28" s="18">
        <v>0.01</v>
      </c>
      <c r="G28" s="36">
        <f t="shared" si="4"/>
        <v>0</v>
      </c>
      <c r="H28" s="37">
        <f t="shared" si="0"/>
        <v>0</v>
      </c>
      <c r="I28" s="35">
        <f t="shared" si="5"/>
        <v>0</v>
      </c>
      <c r="J28" s="38">
        <f t="shared" si="1"/>
        <v>0</v>
      </c>
      <c r="K28" s="22"/>
      <c r="L28" s="22">
        <v>0</v>
      </c>
      <c r="M28" s="38">
        <f t="shared" si="2"/>
        <v>0</v>
      </c>
      <c r="N28" s="38">
        <f t="shared" si="6"/>
        <v>0</v>
      </c>
    </row>
    <row r="29" spans="1:14" ht="12.75">
      <c r="A29" s="3">
        <v>23</v>
      </c>
      <c r="B29" s="7">
        <v>0</v>
      </c>
      <c r="C29" s="11">
        <v>0</v>
      </c>
      <c r="D29" s="15">
        <v>0</v>
      </c>
      <c r="E29" s="39">
        <f t="shared" si="3"/>
        <v>0</v>
      </c>
      <c r="F29" s="19">
        <v>0.01</v>
      </c>
      <c r="G29" s="41">
        <f t="shared" si="4"/>
        <v>0</v>
      </c>
      <c r="H29" s="42">
        <f t="shared" si="0"/>
        <v>0</v>
      </c>
      <c r="I29" s="40">
        <f t="shared" si="5"/>
        <v>0</v>
      </c>
      <c r="J29" s="43">
        <f t="shared" si="1"/>
        <v>0</v>
      </c>
      <c r="K29" s="23"/>
      <c r="L29" s="23">
        <v>0</v>
      </c>
      <c r="M29" s="43">
        <f t="shared" si="2"/>
        <v>0</v>
      </c>
      <c r="N29" s="43">
        <f t="shared" si="6"/>
        <v>0</v>
      </c>
    </row>
    <row r="30" spans="1:14" ht="12.75">
      <c r="A30" s="2">
        <v>24</v>
      </c>
      <c r="B30" s="6">
        <v>0</v>
      </c>
      <c r="C30" s="10">
        <v>0</v>
      </c>
      <c r="D30" s="14">
        <v>0</v>
      </c>
      <c r="E30" s="34">
        <f t="shared" si="3"/>
        <v>0</v>
      </c>
      <c r="F30" s="18">
        <v>0.01</v>
      </c>
      <c r="G30" s="36">
        <f t="shared" si="4"/>
        <v>0</v>
      </c>
      <c r="H30" s="37">
        <f t="shared" si="0"/>
        <v>0</v>
      </c>
      <c r="I30" s="35">
        <f t="shared" si="5"/>
        <v>0</v>
      </c>
      <c r="J30" s="38">
        <f t="shared" si="1"/>
        <v>0</v>
      </c>
      <c r="K30" s="22"/>
      <c r="L30" s="22">
        <v>0</v>
      </c>
      <c r="M30" s="38">
        <f t="shared" si="2"/>
        <v>0</v>
      </c>
      <c r="N30" s="38">
        <f t="shared" si="6"/>
        <v>0</v>
      </c>
    </row>
    <row r="31" spans="1:14" ht="12.75">
      <c r="A31" s="3">
        <v>25</v>
      </c>
      <c r="B31" s="7">
        <v>0</v>
      </c>
      <c r="C31" s="11">
        <v>0</v>
      </c>
      <c r="D31" s="15">
        <v>0</v>
      </c>
      <c r="E31" s="39">
        <f t="shared" si="3"/>
        <v>0</v>
      </c>
      <c r="F31" s="19">
        <v>0.01</v>
      </c>
      <c r="G31" s="41">
        <f t="shared" si="4"/>
        <v>0</v>
      </c>
      <c r="H31" s="42">
        <f t="shared" si="0"/>
        <v>0</v>
      </c>
      <c r="I31" s="40">
        <f t="shared" si="5"/>
        <v>0</v>
      </c>
      <c r="J31" s="43">
        <f t="shared" si="1"/>
        <v>0</v>
      </c>
      <c r="K31" s="23"/>
      <c r="L31" s="23">
        <v>0</v>
      </c>
      <c r="M31" s="43">
        <f t="shared" si="2"/>
        <v>0</v>
      </c>
      <c r="N31" s="43">
        <f t="shared" si="6"/>
        <v>0</v>
      </c>
    </row>
    <row r="32" spans="1:14" ht="12.75">
      <c r="A32" s="2">
        <v>26</v>
      </c>
      <c r="B32" s="6">
        <v>0</v>
      </c>
      <c r="C32" s="10">
        <v>0</v>
      </c>
      <c r="D32" s="14">
        <v>0</v>
      </c>
      <c r="E32" s="34">
        <f t="shared" si="3"/>
        <v>0</v>
      </c>
      <c r="F32" s="18">
        <v>0.01</v>
      </c>
      <c r="G32" s="36">
        <f t="shared" si="4"/>
        <v>0</v>
      </c>
      <c r="H32" s="37">
        <f t="shared" si="0"/>
        <v>0</v>
      </c>
      <c r="I32" s="35">
        <f t="shared" si="5"/>
        <v>0</v>
      </c>
      <c r="J32" s="38">
        <f t="shared" si="1"/>
        <v>0</v>
      </c>
      <c r="K32" s="22"/>
      <c r="L32" s="22">
        <v>0</v>
      </c>
      <c r="M32" s="38">
        <f t="shared" si="2"/>
        <v>0</v>
      </c>
      <c r="N32" s="38">
        <f t="shared" si="6"/>
        <v>0</v>
      </c>
    </row>
    <row r="33" spans="1:14" ht="12.75">
      <c r="A33" s="3">
        <v>27</v>
      </c>
      <c r="B33" s="7">
        <v>0</v>
      </c>
      <c r="C33" s="11">
        <v>0</v>
      </c>
      <c r="D33" s="15">
        <v>0</v>
      </c>
      <c r="E33" s="39">
        <f t="shared" si="3"/>
        <v>0</v>
      </c>
      <c r="F33" s="19">
        <v>0.01</v>
      </c>
      <c r="G33" s="41">
        <f t="shared" si="4"/>
        <v>0</v>
      </c>
      <c r="H33" s="42">
        <f t="shared" si="0"/>
        <v>0</v>
      </c>
      <c r="I33" s="40">
        <f t="shared" si="5"/>
        <v>0</v>
      </c>
      <c r="J33" s="43">
        <f t="shared" si="1"/>
        <v>0</v>
      </c>
      <c r="K33" s="23"/>
      <c r="L33" s="23">
        <v>0</v>
      </c>
      <c r="M33" s="43">
        <f t="shared" si="2"/>
        <v>0</v>
      </c>
      <c r="N33" s="43">
        <f t="shared" si="6"/>
        <v>0</v>
      </c>
    </row>
    <row r="34" spans="1:14" ht="12.75">
      <c r="A34" s="2">
        <v>28</v>
      </c>
      <c r="B34" s="6">
        <v>0</v>
      </c>
      <c r="C34" s="10">
        <v>0</v>
      </c>
      <c r="D34" s="14">
        <v>0</v>
      </c>
      <c r="E34" s="34">
        <f t="shared" si="3"/>
        <v>0</v>
      </c>
      <c r="F34" s="18">
        <v>0.01</v>
      </c>
      <c r="G34" s="36">
        <f t="shared" si="4"/>
        <v>0</v>
      </c>
      <c r="H34" s="37">
        <f t="shared" si="0"/>
        <v>0</v>
      </c>
      <c r="I34" s="35">
        <f t="shared" si="5"/>
        <v>0</v>
      </c>
      <c r="J34" s="38">
        <f t="shared" si="1"/>
        <v>0</v>
      </c>
      <c r="K34" s="22"/>
      <c r="L34" s="22">
        <v>0</v>
      </c>
      <c r="M34" s="38">
        <f t="shared" si="2"/>
        <v>0</v>
      </c>
      <c r="N34" s="38">
        <f t="shared" si="6"/>
        <v>0</v>
      </c>
    </row>
    <row r="35" spans="1:14" ht="12.75">
      <c r="A35" s="3">
        <v>29</v>
      </c>
      <c r="B35" s="7">
        <v>0</v>
      </c>
      <c r="C35" s="11">
        <v>0</v>
      </c>
      <c r="D35" s="15">
        <v>0</v>
      </c>
      <c r="E35" s="39">
        <f t="shared" si="3"/>
        <v>0</v>
      </c>
      <c r="F35" s="19">
        <v>0.01</v>
      </c>
      <c r="G35" s="41">
        <f t="shared" si="4"/>
        <v>0</v>
      </c>
      <c r="H35" s="42">
        <f t="shared" si="0"/>
        <v>0</v>
      </c>
      <c r="I35" s="40">
        <f t="shared" si="5"/>
        <v>0</v>
      </c>
      <c r="J35" s="43">
        <f t="shared" si="1"/>
        <v>0</v>
      </c>
      <c r="K35" s="23"/>
      <c r="L35" s="23">
        <v>0</v>
      </c>
      <c r="M35" s="43">
        <f t="shared" si="2"/>
        <v>0</v>
      </c>
      <c r="N35" s="43">
        <f t="shared" si="6"/>
        <v>0</v>
      </c>
    </row>
    <row r="36" spans="1:14" ht="12.75">
      <c r="A36" s="2">
        <v>30</v>
      </c>
      <c r="B36" s="6">
        <v>0</v>
      </c>
      <c r="C36" s="10">
        <v>0</v>
      </c>
      <c r="D36" s="14">
        <v>0</v>
      </c>
      <c r="E36" s="34">
        <f t="shared" si="3"/>
        <v>0</v>
      </c>
      <c r="F36" s="18">
        <v>0.01</v>
      </c>
      <c r="G36" s="36">
        <f t="shared" si="4"/>
        <v>0</v>
      </c>
      <c r="H36" s="37">
        <f t="shared" si="0"/>
        <v>0</v>
      </c>
      <c r="I36" s="35">
        <f t="shared" si="5"/>
        <v>0</v>
      </c>
      <c r="J36" s="38">
        <f t="shared" si="1"/>
        <v>0</v>
      </c>
      <c r="K36" s="22"/>
      <c r="L36" s="22">
        <v>0</v>
      </c>
      <c r="M36" s="38">
        <f t="shared" si="2"/>
        <v>0</v>
      </c>
      <c r="N36" s="38">
        <f t="shared" si="6"/>
        <v>0</v>
      </c>
    </row>
    <row r="37" spans="1:14" ht="12.75">
      <c r="A37" s="3">
        <v>31</v>
      </c>
      <c r="B37" s="7">
        <v>0</v>
      </c>
      <c r="C37" s="11">
        <v>0</v>
      </c>
      <c r="D37" s="15">
        <v>0</v>
      </c>
      <c r="E37" s="39">
        <f t="shared" si="3"/>
        <v>0</v>
      </c>
      <c r="F37" s="19">
        <v>0.01</v>
      </c>
      <c r="G37" s="41">
        <f t="shared" si="4"/>
        <v>0</v>
      </c>
      <c r="H37" s="42">
        <f t="shared" si="0"/>
        <v>0</v>
      </c>
      <c r="I37" s="40">
        <f t="shared" si="5"/>
        <v>0</v>
      </c>
      <c r="J37" s="43">
        <f t="shared" si="1"/>
        <v>0</v>
      </c>
      <c r="K37" s="23"/>
      <c r="L37" s="23">
        <v>0</v>
      </c>
      <c r="M37" s="43">
        <f t="shared" si="2"/>
        <v>0</v>
      </c>
      <c r="N37" s="43">
        <f t="shared" si="6"/>
        <v>0</v>
      </c>
    </row>
    <row r="38" spans="1:14" ht="12.75">
      <c r="A38" s="2">
        <v>32</v>
      </c>
      <c r="B38" s="6">
        <v>0</v>
      </c>
      <c r="C38" s="10">
        <v>0</v>
      </c>
      <c r="D38" s="14">
        <v>0</v>
      </c>
      <c r="E38" s="34">
        <f t="shared" si="3"/>
        <v>0</v>
      </c>
      <c r="F38" s="18">
        <v>0.01</v>
      </c>
      <c r="G38" s="36">
        <f t="shared" si="4"/>
        <v>0</v>
      </c>
      <c r="H38" s="37">
        <f t="shared" si="0"/>
        <v>0</v>
      </c>
      <c r="I38" s="35">
        <f t="shared" si="5"/>
        <v>0</v>
      </c>
      <c r="J38" s="38">
        <f t="shared" si="1"/>
        <v>0</v>
      </c>
      <c r="K38" s="22"/>
      <c r="L38" s="22">
        <v>0</v>
      </c>
      <c r="M38" s="38">
        <f t="shared" si="2"/>
        <v>0</v>
      </c>
      <c r="N38" s="38">
        <f t="shared" si="6"/>
        <v>0</v>
      </c>
    </row>
    <row r="39" spans="1:14" ht="12.75">
      <c r="A39" s="3">
        <v>33</v>
      </c>
      <c r="B39" s="7">
        <v>0</v>
      </c>
      <c r="C39" s="11">
        <v>0</v>
      </c>
      <c r="D39" s="15">
        <v>0</v>
      </c>
      <c r="E39" s="39">
        <f t="shared" si="3"/>
        <v>0</v>
      </c>
      <c r="F39" s="19">
        <v>0.01</v>
      </c>
      <c r="G39" s="41">
        <f t="shared" si="4"/>
        <v>0</v>
      </c>
      <c r="H39" s="42">
        <f aca="true" t="shared" si="7" ref="H39:H56">G39*C39/(1000*$E$4)</f>
        <v>0</v>
      </c>
      <c r="I39" s="40">
        <f t="shared" si="5"/>
        <v>0</v>
      </c>
      <c r="J39" s="43">
        <f aca="true" t="shared" si="8" ref="J39:J56">IF(C39=0,0,1000*I39*D39*$E$3*G39*G39/(2*C39))</f>
        <v>0</v>
      </c>
      <c r="K39" s="23"/>
      <c r="L39" s="23">
        <v>0</v>
      </c>
      <c r="M39" s="43">
        <f aca="true" t="shared" si="9" ref="M39:M56">L39*$E$3*G39*G39/2</f>
        <v>0</v>
      </c>
      <c r="N39" s="43">
        <f t="shared" si="6"/>
        <v>0</v>
      </c>
    </row>
    <row r="40" spans="1:14" ht="12.75">
      <c r="A40" s="2">
        <v>34</v>
      </c>
      <c r="B40" s="6">
        <v>0</v>
      </c>
      <c r="C40" s="10">
        <v>0</v>
      </c>
      <c r="D40" s="14">
        <v>0</v>
      </c>
      <c r="E40" s="34">
        <f t="shared" si="3"/>
        <v>0</v>
      </c>
      <c r="F40" s="18">
        <v>0.01</v>
      </c>
      <c r="G40" s="36">
        <f t="shared" si="4"/>
        <v>0</v>
      </c>
      <c r="H40" s="37">
        <f t="shared" si="7"/>
        <v>0</v>
      </c>
      <c r="I40" s="35">
        <f t="shared" si="5"/>
        <v>0</v>
      </c>
      <c r="J40" s="38">
        <f t="shared" si="8"/>
        <v>0</v>
      </c>
      <c r="K40" s="22"/>
      <c r="L40" s="22">
        <v>0</v>
      </c>
      <c r="M40" s="38">
        <f t="shared" si="9"/>
        <v>0</v>
      </c>
      <c r="N40" s="38">
        <f t="shared" si="6"/>
        <v>0</v>
      </c>
    </row>
    <row r="41" spans="1:14" ht="12.75">
      <c r="A41" s="3">
        <v>35</v>
      </c>
      <c r="B41" s="7">
        <v>0</v>
      </c>
      <c r="C41" s="11">
        <v>0</v>
      </c>
      <c r="D41" s="15">
        <v>0</v>
      </c>
      <c r="E41" s="39">
        <f t="shared" si="3"/>
        <v>0</v>
      </c>
      <c r="F41" s="19">
        <v>0.01</v>
      </c>
      <c r="G41" s="41">
        <f t="shared" si="4"/>
        <v>0</v>
      </c>
      <c r="H41" s="42">
        <f t="shared" si="7"/>
        <v>0</v>
      </c>
      <c r="I41" s="40">
        <f t="shared" si="5"/>
        <v>0</v>
      </c>
      <c r="J41" s="43">
        <f t="shared" si="8"/>
        <v>0</v>
      </c>
      <c r="K41" s="23"/>
      <c r="L41" s="23">
        <v>0</v>
      </c>
      <c r="M41" s="43">
        <f t="shared" si="9"/>
        <v>0</v>
      </c>
      <c r="N41" s="43">
        <f t="shared" si="6"/>
        <v>0</v>
      </c>
    </row>
    <row r="42" spans="1:14" ht="12.75">
      <c r="A42" s="2">
        <v>36</v>
      </c>
      <c r="B42" s="6">
        <v>0</v>
      </c>
      <c r="C42" s="10">
        <v>0</v>
      </c>
      <c r="D42" s="14">
        <v>0</v>
      </c>
      <c r="E42" s="34">
        <f t="shared" si="3"/>
        <v>0</v>
      </c>
      <c r="F42" s="18">
        <v>0.01</v>
      </c>
      <c r="G42" s="36">
        <f t="shared" si="4"/>
        <v>0</v>
      </c>
      <c r="H42" s="37">
        <f t="shared" si="7"/>
        <v>0</v>
      </c>
      <c r="I42" s="35">
        <f t="shared" si="5"/>
        <v>0</v>
      </c>
      <c r="J42" s="38">
        <f t="shared" si="8"/>
        <v>0</v>
      </c>
      <c r="K42" s="22"/>
      <c r="L42" s="22">
        <v>0</v>
      </c>
      <c r="M42" s="38">
        <f t="shared" si="9"/>
        <v>0</v>
      </c>
      <c r="N42" s="38">
        <f t="shared" si="6"/>
        <v>0</v>
      </c>
    </row>
    <row r="43" spans="1:14" ht="12.75">
      <c r="A43" s="3">
        <v>37</v>
      </c>
      <c r="B43" s="7">
        <v>0</v>
      </c>
      <c r="C43" s="11">
        <v>0</v>
      </c>
      <c r="D43" s="15">
        <v>0</v>
      </c>
      <c r="E43" s="39">
        <f t="shared" si="3"/>
        <v>0</v>
      </c>
      <c r="F43" s="19">
        <v>0.01</v>
      </c>
      <c r="G43" s="41">
        <f t="shared" si="4"/>
        <v>0</v>
      </c>
      <c r="H43" s="42">
        <f t="shared" si="7"/>
        <v>0</v>
      </c>
      <c r="I43" s="40">
        <f t="shared" si="5"/>
        <v>0</v>
      </c>
      <c r="J43" s="43">
        <f t="shared" si="8"/>
        <v>0</v>
      </c>
      <c r="K43" s="23"/>
      <c r="L43" s="23">
        <v>0</v>
      </c>
      <c r="M43" s="43">
        <f t="shared" si="9"/>
        <v>0</v>
      </c>
      <c r="N43" s="43">
        <f t="shared" si="6"/>
        <v>0</v>
      </c>
    </row>
    <row r="44" spans="1:14" ht="12.75">
      <c r="A44" s="2">
        <v>38</v>
      </c>
      <c r="B44" s="6">
        <v>0</v>
      </c>
      <c r="C44" s="10">
        <v>0</v>
      </c>
      <c r="D44" s="14">
        <v>0</v>
      </c>
      <c r="E44" s="34">
        <f t="shared" si="3"/>
        <v>0</v>
      </c>
      <c r="F44" s="18">
        <v>0.01</v>
      </c>
      <c r="G44" s="36">
        <f t="shared" si="4"/>
        <v>0</v>
      </c>
      <c r="H44" s="37">
        <f t="shared" si="7"/>
        <v>0</v>
      </c>
      <c r="I44" s="35">
        <f t="shared" si="5"/>
        <v>0</v>
      </c>
      <c r="J44" s="38">
        <f t="shared" si="8"/>
        <v>0</v>
      </c>
      <c r="K44" s="22"/>
      <c r="L44" s="22">
        <v>0</v>
      </c>
      <c r="M44" s="38">
        <f t="shared" si="9"/>
        <v>0</v>
      </c>
      <c r="N44" s="38">
        <f t="shared" si="6"/>
        <v>0</v>
      </c>
    </row>
    <row r="45" spans="1:14" ht="12.75">
      <c r="A45" s="3">
        <v>39</v>
      </c>
      <c r="B45" s="7">
        <v>0</v>
      </c>
      <c r="C45" s="11">
        <v>0</v>
      </c>
      <c r="D45" s="15">
        <v>0</v>
      </c>
      <c r="E45" s="39">
        <f t="shared" si="3"/>
        <v>0</v>
      </c>
      <c r="F45" s="19">
        <v>0.01</v>
      </c>
      <c r="G45" s="41">
        <f t="shared" si="4"/>
        <v>0</v>
      </c>
      <c r="H45" s="42">
        <f t="shared" si="7"/>
        <v>0</v>
      </c>
      <c r="I45" s="40">
        <f t="shared" si="5"/>
        <v>0</v>
      </c>
      <c r="J45" s="43">
        <f t="shared" si="8"/>
        <v>0</v>
      </c>
      <c r="K45" s="23"/>
      <c r="L45" s="23">
        <v>0</v>
      </c>
      <c r="M45" s="43">
        <f t="shared" si="9"/>
        <v>0</v>
      </c>
      <c r="N45" s="43">
        <f t="shared" si="6"/>
        <v>0</v>
      </c>
    </row>
    <row r="46" spans="1:14" ht="12.75">
      <c r="A46" s="2">
        <v>40</v>
      </c>
      <c r="B46" s="6">
        <v>0</v>
      </c>
      <c r="C46" s="10">
        <v>0</v>
      </c>
      <c r="D46" s="14">
        <v>0</v>
      </c>
      <c r="E46" s="34">
        <f t="shared" si="3"/>
        <v>0</v>
      </c>
      <c r="F46" s="18">
        <v>0.01</v>
      </c>
      <c r="G46" s="36">
        <f t="shared" si="4"/>
        <v>0</v>
      </c>
      <c r="H46" s="37">
        <f t="shared" si="7"/>
        <v>0</v>
      </c>
      <c r="I46" s="35">
        <f t="shared" si="5"/>
        <v>0</v>
      </c>
      <c r="J46" s="38">
        <f t="shared" si="8"/>
        <v>0</v>
      </c>
      <c r="K46" s="22"/>
      <c r="L46" s="22">
        <v>0</v>
      </c>
      <c r="M46" s="38">
        <f t="shared" si="9"/>
        <v>0</v>
      </c>
      <c r="N46" s="38">
        <f t="shared" si="6"/>
        <v>0</v>
      </c>
    </row>
    <row r="47" spans="1:14" ht="12.75">
      <c r="A47" s="3">
        <v>41</v>
      </c>
      <c r="B47" s="7">
        <v>0</v>
      </c>
      <c r="C47" s="11">
        <v>0</v>
      </c>
      <c r="D47" s="15">
        <v>0</v>
      </c>
      <c r="E47" s="39">
        <f t="shared" si="3"/>
        <v>0</v>
      </c>
      <c r="F47" s="19">
        <v>0.01</v>
      </c>
      <c r="G47" s="41">
        <f t="shared" si="4"/>
        <v>0</v>
      </c>
      <c r="H47" s="42">
        <f t="shared" si="7"/>
        <v>0</v>
      </c>
      <c r="I47" s="40">
        <f t="shared" si="5"/>
        <v>0</v>
      </c>
      <c r="J47" s="43">
        <f t="shared" si="8"/>
        <v>0</v>
      </c>
      <c r="K47" s="23"/>
      <c r="L47" s="23">
        <v>0</v>
      </c>
      <c r="M47" s="43">
        <f t="shared" si="9"/>
        <v>0</v>
      </c>
      <c r="N47" s="43">
        <f t="shared" si="6"/>
        <v>0</v>
      </c>
    </row>
    <row r="48" spans="1:14" ht="12.75">
      <c r="A48" s="2">
        <v>42</v>
      </c>
      <c r="B48" s="6">
        <v>0</v>
      </c>
      <c r="C48" s="10">
        <v>0</v>
      </c>
      <c r="D48" s="14">
        <v>0</v>
      </c>
      <c r="E48" s="34">
        <f t="shared" si="3"/>
        <v>0</v>
      </c>
      <c r="F48" s="18">
        <v>0.01</v>
      </c>
      <c r="G48" s="36">
        <f t="shared" si="4"/>
        <v>0</v>
      </c>
      <c r="H48" s="37">
        <f t="shared" si="7"/>
        <v>0</v>
      </c>
      <c r="I48" s="35">
        <f t="shared" si="5"/>
        <v>0</v>
      </c>
      <c r="J48" s="38">
        <f t="shared" si="8"/>
        <v>0</v>
      </c>
      <c r="K48" s="22"/>
      <c r="L48" s="22">
        <v>0</v>
      </c>
      <c r="M48" s="38">
        <f t="shared" si="9"/>
        <v>0</v>
      </c>
      <c r="N48" s="38">
        <f t="shared" si="6"/>
        <v>0</v>
      </c>
    </row>
    <row r="49" spans="1:14" ht="12.75">
      <c r="A49" s="3">
        <v>43</v>
      </c>
      <c r="B49" s="7">
        <v>0</v>
      </c>
      <c r="C49" s="11">
        <v>0</v>
      </c>
      <c r="D49" s="15">
        <v>0</v>
      </c>
      <c r="E49" s="39">
        <f t="shared" si="3"/>
        <v>0</v>
      </c>
      <c r="F49" s="19">
        <v>0.01</v>
      </c>
      <c r="G49" s="41">
        <f t="shared" si="4"/>
        <v>0</v>
      </c>
      <c r="H49" s="42">
        <f t="shared" si="7"/>
        <v>0</v>
      </c>
      <c r="I49" s="40">
        <f t="shared" si="5"/>
        <v>0</v>
      </c>
      <c r="J49" s="43">
        <f t="shared" si="8"/>
        <v>0</v>
      </c>
      <c r="K49" s="23"/>
      <c r="L49" s="23">
        <v>0</v>
      </c>
      <c r="M49" s="43">
        <f t="shared" si="9"/>
        <v>0</v>
      </c>
      <c r="N49" s="43">
        <f t="shared" si="6"/>
        <v>0</v>
      </c>
    </row>
    <row r="50" spans="1:14" ht="12.75">
      <c r="A50" s="2">
        <v>44</v>
      </c>
      <c r="B50" s="6">
        <v>0</v>
      </c>
      <c r="C50" s="10">
        <v>0</v>
      </c>
      <c r="D50" s="14">
        <v>0</v>
      </c>
      <c r="E50" s="34">
        <f t="shared" si="3"/>
        <v>0</v>
      </c>
      <c r="F50" s="18">
        <v>0.01</v>
      </c>
      <c r="G50" s="36">
        <f t="shared" si="4"/>
        <v>0</v>
      </c>
      <c r="H50" s="37">
        <f t="shared" si="7"/>
        <v>0</v>
      </c>
      <c r="I50" s="35">
        <f t="shared" si="5"/>
        <v>0</v>
      </c>
      <c r="J50" s="38">
        <f t="shared" si="8"/>
        <v>0</v>
      </c>
      <c r="K50" s="22"/>
      <c r="L50" s="22">
        <v>0</v>
      </c>
      <c r="M50" s="38">
        <f t="shared" si="9"/>
        <v>0</v>
      </c>
      <c r="N50" s="38">
        <f t="shared" si="6"/>
        <v>0</v>
      </c>
    </row>
    <row r="51" spans="1:14" ht="12.75">
      <c r="A51" s="3">
        <v>45</v>
      </c>
      <c r="B51" s="7">
        <v>0</v>
      </c>
      <c r="C51" s="11">
        <v>0</v>
      </c>
      <c r="D51" s="15">
        <v>0</v>
      </c>
      <c r="E51" s="39">
        <f t="shared" si="3"/>
        <v>0</v>
      </c>
      <c r="F51" s="19">
        <v>0.01</v>
      </c>
      <c r="G51" s="41">
        <f t="shared" si="4"/>
        <v>0</v>
      </c>
      <c r="H51" s="42">
        <f t="shared" si="7"/>
        <v>0</v>
      </c>
      <c r="I51" s="40">
        <f t="shared" si="5"/>
        <v>0</v>
      </c>
      <c r="J51" s="43">
        <f t="shared" si="8"/>
        <v>0</v>
      </c>
      <c r="K51" s="23"/>
      <c r="L51" s="23">
        <v>0</v>
      </c>
      <c r="M51" s="43">
        <f t="shared" si="9"/>
        <v>0</v>
      </c>
      <c r="N51" s="43">
        <f t="shared" si="6"/>
        <v>0</v>
      </c>
    </row>
    <row r="52" spans="1:14" ht="12.75">
      <c r="A52" s="2">
        <v>46</v>
      </c>
      <c r="B52" s="6">
        <v>0</v>
      </c>
      <c r="C52" s="10">
        <v>0</v>
      </c>
      <c r="D52" s="14">
        <v>0</v>
      </c>
      <c r="E52" s="34">
        <f t="shared" si="3"/>
        <v>0</v>
      </c>
      <c r="F52" s="18">
        <v>0.01</v>
      </c>
      <c r="G52" s="36">
        <f t="shared" si="4"/>
        <v>0</v>
      </c>
      <c r="H52" s="37">
        <f t="shared" si="7"/>
        <v>0</v>
      </c>
      <c r="I52" s="35">
        <f t="shared" si="5"/>
        <v>0</v>
      </c>
      <c r="J52" s="38">
        <f t="shared" si="8"/>
        <v>0</v>
      </c>
      <c r="K52" s="22"/>
      <c r="L52" s="22">
        <v>0</v>
      </c>
      <c r="M52" s="38">
        <f t="shared" si="9"/>
        <v>0</v>
      </c>
      <c r="N52" s="38">
        <f t="shared" si="6"/>
        <v>0</v>
      </c>
    </row>
    <row r="53" spans="1:14" ht="12.75">
      <c r="A53" s="3">
        <v>47</v>
      </c>
      <c r="B53" s="7">
        <v>0</v>
      </c>
      <c r="C53" s="11">
        <v>0</v>
      </c>
      <c r="D53" s="15">
        <v>0</v>
      </c>
      <c r="E53" s="39">
        <f t="shared" si="3"/>
        <v>0</v>
      </c>
      <c r="F53" s="19">
        <v>0.01</v>
      </c>
      <c r="G53" s="41">
        <f t="shared" si="4"/>
        <v>0</v>
      </c>
      <c r="H53" s="42">
        <f t="shared" si="7"/>
        <v>0</v>
      </c>
      <c r="I53" s="40">
        <f t="shared" si="5"/>
        <v>0</v>
      </c>
      <c r="J53" s="43">
        <f t="shared" si="8"/>
        <v>0</v>
      </c>
      <c r="K53" s="23"/>
      <c r="L53" s="23">
        <v>0</v>
      </c>
      <c r="M53" s="43">
        <f t="shared" si="9"/>
        <v>0</v>
      </c>
      <c r="N53" s="43">
        <f t="shared" si="6"/>
        <v>0</v>
      </c>
    </row>
    <row r="54" spans="1:14" ht="12.75">
      <c r="A54" s="2">
        <v>48</v>
      </c>
      <c r="B54" s="6">
        <v>0</v>
      </c>
      <c r="C54" s="10">
        <v>0</v>
      </c>
      <c r="D54" s="14">
        <v>0</v>
      </c>
      <c r="E54" s="34">
        <f t="shared" si="3"/>
        <v>0</v>
      </c>
      <c r="F54" s="18">
        <v>0.01</v>
      </c>
      <c r="G54" s="36">
        <f t="shared" si="4"/>
        <v>0</v>
      </c>
      <c r="H54" s="37">
        <f t="shared" si="7"/>
        <v>0</v>
      </c>
      <c r="I54" s="35">
        <f t="shared" si="5"/>
        <v>0</v>
      </c>
      <c r="J54" s="38">
        <f t="shared" si="8"/>
        <v>0</v>
      </c>
      <c r="K54" s="22"/>
      <c r="L54" s="22">
        <v>0</v>
      </c>
      <c r="M54" s="38">
        <f t="shared" si="9"/>
        <v>0</v>
      </c>
      <c r="N54" s="38">
        <f t="shared" si="6"/>
        <v>0</v>
      </c>
    </row>
    <row r="55" spans="1:14" ht="12.75">
      <c r="A55" s="3">
        <v>49</v>
      </c>
      <c r="B55" s="7">
        <v>0</v>
      </c>
      <c r="C55" s="11">
        <v>0</v>
      </c>
      <c r="D55" s="15">
        <v>0</v>
      </c>
      <c r="E55" s="39">
        <f t="shared" si="3"/>
        <v>0</v>
      </c>
      <c r="F55" s="19">
        <v>0.01</v>
      </c>
      <c r="G55" s="41">
        <f t="shared" si="4"/>
        <v>0</v>
      </c>
      <c r="H55" s="42">
        <f t="shared" si="7"/>
        <v>0</v>
      </c>
      <c r="I55" s="40">
        <f t="shared" si="5"/>
        <v>0</v>
      </c>
      <c r="J55" s="43">
        <f t="shared" si="8"/>
        <v>0</v>
      </c>
      <c r="K55" s="23"/>
      <c r="L55" s="23">
        <v>0</v>
      </c>
      <c r="M55" s="43">
        <f t="shared" si="9"/>
        <v>0</v>
      </c>
      <c r="N55" s="43">
        <f t="shared" si="6"/>
        <v>0</v>
      </c>
    </row>
    <row r="56" spans="1:14" ht="13.5" thickBot="1">
      <c r="A56" s="4">
        <v>50</v>
      </c>
      <c r="B56" s="8">
        <v>0</v>
      </c>
      <c r="C56" s="12">
        <v>0</v>
      </c>
      <c r="D56" s="16">
        <v>0</v>
      </c>
      <c r="E56" s="44">
        <f t="shared" si="3"/>
        <v>0</v>
      </c>
      <c r="F56" s="20">
        <v>0.01</v>
      </c>
      <c r="G56" s="46">
        <f t="shared" si="4"/>
        <v>0</v>
      </c>
      <c r="H56" s="47">
        <f t="shared" si="7"/>
        <v>0</v>
      </c>
      <c r="I56" s="45">
        <f t="shared" si="5"/>
        <v>0</v>
      </c>
      <c r="J56" s="48">
        <f t="shared" si="8"/>
        <v>0</v>
      </c>
      <c r="K56" s="24"/>
      <c r="L56" s="24">
        <v>0</v>
      </c>
      <c r="M56" s="48">
        <f t="shared" si="9"/>
        <v>0</v>
      </c>
      <c r="N56" s="48">
        <f t="shared" si="6"/>
        <v>0</v>
      </c>
    </row>
    <row r="57" spans="1:14" ht="14.25" thickBot="1">
      <c r="A57" s="49" t="s">
        <v>0</v>
      </c>
      <c r="B57" s="50"/>
      <c r="C57" s="50"/>
      <c r="D57" s="50"/>
      <c r="E57" s="50"/>
      <c r="F57" s="50"/>
      <c r="G57" s="50"/>
      <c r="H57" s="50"/>
      <c r="I57" s="50"/>
      <c r="J57" s="51">
        <f>SUM(J7:J56)</f>
        <v>28579.507074492885</v>
      </c>
      <c r="K57" s="50"/>
      <c r="L57" s="50"/>
      <c r="M57" s="51">
        <f>SUM(M7:M56)</f>
        <v>17555.302304696717</v>
      </c>
      <c r="N57" s="51">
        <f>SUM(N7:N56)</f>
        <v>46134.8093791896</v>
      </c>
    </row>
    <row r="58" ht="12.75">
      <c r="A58" s="52" t="s">
        <v>19</v>
      </c>
    </row>
  </sheetData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Effektovent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Странник</cp:lastModifiedBy>
  <cp:lastPrinted>2002-01-13T08:00:59Z</cp:lastPrinted>
  <dcterms:created xsi:type="dcterms:W3CDTF">2001-05-31T04:25:30Z</dcterms:created>
  <dcterms:modified xsi:type="dcterms:W3CDTF">2003-09-09T09:06:24Z</dcterms:modified>
  <cp:category/>
  <cp:version/>
  <cp:contentType/>
  <cp:contentStatus/>
</cp:coreProperties>
</file>