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770" activeTab="0"/>
  </bookViews>
  <sheets>
    <sheet name="SPEC-VENT" sheetId="1" r:id="rId1"/>
    <sheet name="SPEC-VENT-PRIMER" sheetId="2" r:id="rId2"/>
    <sheet name="SPEC-REAL" sheetId="3" r:id="rId3"/>
  </sheets>
  <definedNames>
    <definedName name="vms">#REF!</definedName>
    <definedName name="_xlnm.Print_Area" localSheetId="2">'SPEC-REAL'!$A$1:$S$19</definedName>
    <definedName name="_xlnm.Print_Area" localSheetId="0">'SPEC-VENT'!$A$1:$T$24</definedName>
    <definedName name="_xlnm.Print_Area" localSheetId="1">'SPEC-VENT-PRIMER'!$A$1:$T$23</definedName>
  </definedNames>
  <calcPr fullCalcOnLoad="1"/>
</workbook>
</file>

<file path=xl/sharedStrings.xml><?xml version="1.0" encoding="utf-8"?>
<sst xmlns="http://schemas.openxmlformats.org/spreadsheetml/2006/main" count="60" uniqueCount="17">
  <si>
    <t>B</t>
  </si>
  <si>
    <t>H</t>
  </si>
  <si>
    <t>В4</t>
  </si>
  <si>
    <t>услуги</t>
  </si>
  <si>
    <t>центр</t>
  </si>
  <si>
    <t>В3</t>
  </si>
  <si>
    <t>подвал</t>
  </si>
  <si>
    <t>В1</t>
  </si>
  <si>
    <t>левая</t>
  </si>
  <si>
    <t>в плане</t>
  </si>
  <si>
    <t>В2</t>
  </si>
  <si>
    <t>правая</t>
  </si>
  <si>
    <t>мм</t>
  </si>
  <si>
    <t>Lсц, м</t>
  </si>
  <si>
    <t>б, мм</t>
  </si>
  <si>
    <r>
      <t>Sсц, м</t>
    </r>
    <r>
      <rPr>
        <vertAlign val="superscript"/>
        <sz val="10"/>
        <rFont val="Arial Cyr"/>
        <family val="2"/>
      </rPr>
      <t>2</t>
    </r>
  </si>
  <si>
    <t>D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</si>
</sst>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0.0000"/>
    <numFmt numFmtId="168" formatCode="0.00000000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.##0.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#,##0.00_ ;\-#,##0.00\ "/>
    <numFmt numFmtId="185" formatCode="0.0%"/>
    <numFmt numFmtId="186" formatCode="_-[$$-409]* #,##0.0_ ;_-[$$-409]* \-#,##0.0\ ;_-[$$-409]* &quot;-&quot;?_ ;_-@_ "/>
    <numFmt numFmtId="187" formatCode="#,##0.0_ ;\-#,##0.0\ "/>
    <numFmt numFmtId="188" formatCode="0.00;[Red]0.00"/>
    <numFmt numFmtId="189" formatCode="0.000E+00"/>
    <numFmt numFmtId="190" formatCode="0.00000"/>
    <numFmt numFmtId="191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2"/>
    </font>
    <font>
      <vertAlign val="superscript"/>
      <sz val="10"/>
      <name val="Arial Cyr"/>
      <family val="2"/>
    </font>
    <font>
      <sz val="6"/>
      <name val="Arial Cyr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double"/>
      <bottom>
        <color indexed="63"/>
      </bottom>
      <diagonal style="thin"/>
    </border>
    <border diagonalUp="1"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T24"/>
  <sheetViews>
    <sheetView showGridLines="0" showZeros="0" tabSelected="1" zoomScale="130" zoomScaleNormal="130" zoomScaleSheetLayoutView="100" workbookViewId="0" topLeftCell="A1">
      <pane ySplit="2" topLeftCell="BM3" activePane="bottomLeft" state="frozen"/>
      <selection pane="topLeft" activeCell="A1" sqref="A1"/>
      <selection pane="bottomLeft" activeCell="Q11" sqref="Q11"/>
    </sheetView>
  </sheetViews>
  <sheetFormatPr defaultColWidth="9.00390625" defaultRowHeight="12.75"/>
  <cols>
    <col min="1" max="1" width="7.375" style="4" bestFit="1" customWidth="1"/>
    <col min="2" max="2" width="6.125" style="5" customWidth="1"/>
    <col min="3" max="4" width="5.375" style="5" customWidth="1"/>
    <col min="5" max="5" width="5.25390625" style="5" bestFit="1" customWidth="1"/>
    <col min="6" max="9" width="4.25390625" style="5" bestFit="1" customWidth="1"/>
    <col min="10" max="10" width="5.25390625" style="5" bestFit="1" customWidth="1"/>
    <col min="11" max="15" width="4.25390625" style="5" bestFit="1" customWidth="1"/>
    <col min="16" max="16" width="4.00390625" style="5" customWidth="1"/>
    <col min="17" max="19" width="4.25390625" style="5" bestFit="1" customWidth="1"/>
    <col min="20" max="20" width="7.875" style="5" bestFit="1" customWidth="1"/>
    <col min="21" max="21" width="6.375" style="5" customWidth="1"/>
    <col min="22" max="22" width="4.375" style="5" customWidth="1"/>
    <col min="23" max="23" width="4.00390625" style="5" customWidth="1"/>
    <col min="24" max="24" width="4.00390625" style="5" bestFit="1" customWidth="1"/>
    <col min="25" max="25" width="4.375" style="5" bestFit="1" customWidth="1"/>
    <col min="26" max="26" width="3.875" style="5" customWidth="1"/>
    <col min="27" max="27" width="4.125" style="5" customWidth="1"/>
    <col min="28" max="28" width="6.625" style="5" customWidth="1"/>
    <col min="29" max="29" width="5.875" style="5" customWidth="1"/>
    <col min="30" max="30" width="5.625" style="5" bestFit="1" customWidth="1"/>
    <col min="31" max="31" width="4.25390625" style="5" customWidth="1"/>
    <col min="32" max="32" width="5.625" style="5" customWidth="1"/>
    <col min="33" max="33" width="5.125" style="5" customWidth="1"/>
    <col min="34" max="34" width="6.125" style="5" customWidth="1"/>
    <col min="35" max="35" width="7.00390625" style="5" customWidth="1"/>
    <col min="36" max="36" width="5.625" style="5" customWidth="1"/>
    <col min="37" max="37" width="5.875" style="5" customWidth="1"/>
    <col min="38" max="39" width="5.75390625" style="5" customWidth="1"/>
    <col min="40" max="40" width="7.875" style="5" customWidth="1"/>
    <col min="41" max="16384" width="9.125" style="5" customWidth="1"/>
  </cols>
  <sheetData>
    <row r="1" spans="1:20" ht="12.75">
      <c r="A1" s="1" t="s">
        <v>0</v>
      </c>
      <c r="B1" s="2">
        <v>100</v>
      </c>
      <c r="C1" s="2"/>
      <c r="D1" s="2">
        <v>200</v>
      </c>
      <c r="E1" s="2">
        <v>250</v>
      </c>
      <c r="F1" s="3">
        <v>250</v>
      </c>
      <c r="G1" s="3">
        <v>300</v>
      </c>
      <c r="H1" s="3">
        <v>300</v>
      </c>
      <c r="I1" s="3">
        <v>350</v>
      </c>
      <c r="J1" s="3">
        <v>350</v>
      </c>
      <c r="K1" s="3">
        <v>400</v>
      </c>
      <c r="L1" s="3">
        <v>400</v>
      </c>
      <c r="M1" s="3">
        <v>450</v>
      </c>
      <c r="N1" s="3">
        <v>450</v>
      </c>
      <c r="O1" s="3">
        <v>500</v>
      </c>
      <c r="P1" s="3">
        <v>500</v>
      </c>
      <c r="Q1" s="3">
        <v>500</v>
      </c>
      <c r="R1" s="3"/>
      <c r="S1" s="3">
        <v>500</v>
      </c>
      <c r="T1" s="1" t="str">
        <f aca="true" t="shared" si="0" ref="T1:T24">A1</f>
        <v>B</v>
      </c>
    </row>
    <row r="2" spans="1:20" ht="12.75">
      <c r="A2" s="6" t="s">
        <v>1</v>
      </c>
      <c r="B2" s="7">
        <v>100</v>
      </c>
      <c r="C2" s="7"/>
      <c r="D2" s="7">
        <v>200</v>
      </c>
      <c r="E2" s="7">
        <v>200</v>
      </c>
      <c r="F2" s="8">
        <v>250</v>
      </c>
      <c r="G2" s="8">
        <v>250</v>
      </c>
      <c r="H2" s="3">
        <v>300</v>
      </c>
      <c r="I2" s="3">
        <v>300</v>
      </c>
      <c r="J2" s="3">
        <v>350</v>
      </c>
      <c r="K2" s="3">
        <v>350</v>
      </c>
      <c r="L2" s="3">
        <v>400</v>
      </c>
      <c r="M2" s="3">
        <v>400</v>
      </c>
      <c r="N2" s="3">
        <v>450</v>
      </c>
      <c r="O2" s="3">
        <v>450</v>
      </c>
      <c r="P2" s="3">
        <v>500</v>
      </c>
      <c r="Q2" s="3">
        <v>500</v>
      </c>
      <c r="R2" s="8"/>
      <c r="S2" s="8">
        <v>500</v>
      </c>
      <c r="T2" s="6" t="str">
        <f t="shared" si="0"/>
        <v>H</v>
      </c>
    </row>
    <row r="3" spans="1:20" ht="12.75">
      <c r="A3" s="41" t="s">
        <v>16</v>
      </c>
      <c r="B3" s="3"/>
      <c r="C3" s="3">
        <v>315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>
        <v>630</v>
      </c>
      <c r="S3" s="3"/>
      <c r="T3" s="6"/>
    </row>
    <row r="4" spans="1:20" ht="12.75">
      <c r="A4" s="9" t="s">
        <v>2</v>
      </c>
      <c r="B4" s="10"/>
      <c r="C4" s="10"/>
      <c r="D4" s="11"/>
      <c r="E4" s="10">
        <v>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2" t="str">
        <f t="shared" si="0"/>
        <v>В4</v>
      </c>
    </row>
    <row r="5" spans="1:20" ht="12.75">
      <c r="A5" s="13" t="s">
        <v>3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6" t="str">
        <f t="shared" si="0"/>
        <v>услуги</v>
      </c>
    </row>
    <row r="6" spans="1:20" ht="12.75">
      <c r="A6" s="13" t="s">
        <v>4</v>
      </c>
      <c r="B6" s="14"/>
      <c r="C6" s="14"/>
      <c r="D6" s="15"/>
      <c r="E6" s="14">
        <v>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 t="str">
        <f t="shared" si="0"/>
        <v>центр</v>
      </c>
    </row>
    <row r="7" spans="1:20" ht="12.75">
      <c r="A7" s="13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7">
        <f t="shared" si="0"/>
        <v>0</v>
      </c>
    </row>
    <row r="8" spans="1:20" ht="12.75">
      <c r="A8" s="9" t="s">
        <v>5</v>
      </c>
      <c r="B8" s="10"/>
      <c r="C8" s="10">
        <v>1</v>
      </c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</v>
      </c>
      <c r="R8" s="10"/>
      <c r="S8" s="10"/>
      <c r="T8" s="12" t="str">
        <f t="shared" si="0"/>
        <v>В3</v>
      </c>
    </row>
    <row r="9" spans="1:20" ht="12.75">
      <c r="A9" s="13" t="s">
        <v>6</v>
      </c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6" t="str">
        <f t="shared" si="0"/>
        <v>подвал</v>
      </c>
    </row>
    <row r="10" spans="1:20" ht="12.75">
      <c r="A10" s="13" t="s">
        <v>4</v>
      </c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 t="str">
        <f t="shared" si="0"/>
        <v>центр</v>
      </c>
    </row>
    <row r="11" spans="1:20" ht="12.75">
      <c r="A11" s="13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7">
        <f t="shared" si="0"/>
        <v>0</v>
      </c>
    </row>
    <row r="12" spans="1:20" s="4" customFormat="1" ht="12.75">
      <c r="A12" s="9" t="s">
        <v>7</v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 t="str">
        <f t="shared" si="0"/>
        <v>В1</v>
      </c>
    </row>
    <row r="13" spans="1:20" s="4" customFormat="1" ht="12.75">
      <c r="A13" s="13" t="s">
        <v>6</v>
      </c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6" t="str">
        <f t="shared" si="0"/>
        <v>подвал</v>
      </c>
    </row>
    <row r="14" spans="1:20" s="4" customFormat="1" ht="12.75">
      <c r="A14" s="19" t="s">
        <v>8</v>
      </c>
      <c r="B14" s="14"/>
      <c r="C14" s="14"/>
      <c r="D14" s="15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0" t="str">
        <f t="shared" si="0"/>
        <v>левая</v>
      </c>
    </row>
    <row r="15" spans="1:20" s="4" customFormat="1" ht="12.75">
      <c r="A15" s="13" t="s">
        <v>9</v>
      </c>
      <c r="B15" s="14"/>
      <c r="C15" s="14"/>
      <c r="D15" s="15"/>
      <c r="E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 t="str">
        <f t="shared" si="0"/>
        <v>в плане</v>
      </c>
    </row>
    <row r="16" spans="1:20" s="4" customFormat="1" ht="12.75">
      <c r="A16" s="9" t="s">
        <v>10</v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2" t="str">
        <f t="shared" si="0"/>
        <v>В2</v>
      </c>
    </row>
    <row r="17" spans="1:20" s="4" customFormat="1" ht="12.75">
      <c r="A17" s="13" t="s">
        <v>6</v>
      </c>
      <c r="B17" s="14"/>
      <c r="C17" s="14"/>
      <c r="D17" s="15"/>
      <c r="E17" s="14"/>
      <c r="F17" s="14"/>
      <c r="G17" s="14"/>
      <c r="H17" s="14"/>
      <c r="I17" s="14"/>
      <c r="J17" s="14">
        <f>IF(O14="",IF(Q14="","",2*PI()*(Q14/2000)*B22/1000),((O14/1000+P14/1000))*2*B22/1000*J14)</f>
      </c>
      <c r="K17" s="14"/>
      <c r="L17" s="14"/>
      <c r="M17" s="14"/>
      <c r="N17" s="14"/>
      <c r="O17" s="14"/>
      <c r="P17" s="14"/>
      <c r="Q17" s="14"/>
      <c r="R17" s="14"/>
      <c r="S17" s="14"/>
      <c r="T17" s="16" t="str">
        <f t="shared" si="0"/>
        <v>подвал</v>
      </c>
    </row>
    <row r="18" spans="1:20" s="4" customFormat="1" ht="12.75">
      <c r="A18" s="19" t="s">
        <v>11</v>
      </c>
      <c r="B18" s="14"/>
      <c r="C18" s="14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0" t="str">
        <f t="shared" si="0"/>
        <v>правая</v>
      </c>
    </row>
    <row r="19" spans="1:20" s="4" customFormat="1" ht="15.75">
      <c r="A19" s="13" t="s">
        <v>9</v>
      </c>
      <c r="B19" s="14"/>
      <c r="C19" s="14"/>
      <c r="D19" s="21"/>
      <c r="E19" s="14"/>
      <c r="F19" s="14"/>
      <c r="G19" s="14"/>
      <c r="H19" s="14"/>
      <c r="I19" s="14"/>
      <c r="J19" s="42"/>
      <c r="L19" s="14"/>
      <c r="M19" s="14"/>
      <c r="N19" s="14"/>
      <c r="O19" s="14"/>
      <c r="P19" s="14"/>
      <c r="Q19" s="14"/>
      <c r="R19" s="14"/>
      <c r="S19" s="14"/>
      <c r="T19" s="17" t="str">
        <f t="shared" si="0"/>
        <v>в плане</v>
      </c>
    </row>
    <row r="20" spans="1:20" ht="2.25" customHeight="1" thickBot="1">
      <c r="A20" s="1" t="s">
        <v>12</v>
      </c>
      <c r="B20" s="2">
        <f aca="true" t="shared" si="1" ref="B20:S20">B1</f>
        <v>100</v>
      </c>
      <c r="C20" s="2">
        <f t="shared" si="1"/>
        <v>0</v>
      </c>
      <c r="D20" s="2">
        <f t="shared" si="1"/>
        <v>200</v>
      </c>
      <c r="E20" s="3">
        <f t="shared" si="1"/>
        <v>250</v>
      </c>
      <c r="F20" s="3">
        <f t="shared" si="1"/>
        <v>250</v>
      </c>
      <c r="G20" s="3">
        <f t="shared" si="1"/>
        <v>300</v>
      </c>
      <c r="H20" s="3">
        <f t="shared" si="1"/>
        <v>300</v>
      </c>
      <c r="I20" s="3">
        <f t="shared" si="1"/>
        <v>350</v>
      </c>
      <c r="J20" s="3">
        <f t="shared" si="1"/>
        <v>350</v>
      </c>
      <c r="K20" s="3">
        <f t="shared" si="1"/>
        <v>400</v>
      </c>
      <c r="L20" s="3">
        <f t="shared" si="1"/>
        <v>400</v>
      </c>
      <c r="M20" s="3">
        <f t="shared" si="1"/>
        <v>450</v>
      </c>
      <c r="N20" s="3">
        <f t="shared" si="1"/>
        <v>450</v>
      </c>
      <c r="O20" s="3">
        <f t="shared" si="1"/>
        <v>500</v>
      </c>
      <c r="P20" s="3">
        <f t="shared" si="1"/>
        <v>500</v>
      </c>
      <c r="Q20" s="3">
        <f t="shared" si="1"/>
        <v>500</v>
      </c>
      <c r="R20" s="3">
        <f t="shared" si="1"/>
        <v>0</v>
      </c>
      <c r="S20" s="22">
        <f t="shared" si="1"/>
        <v>500</v>
      </c>
      <c r="T20" s="1" t="str">
        <f t="shared" si="0"/>
        <v>мм</v>
      </c>
    </row>
    <row r="21" spans="1:20" ht="13.5" hidden="1" thickBot="1">
      <c r="A21" s="1" t="s">
        <v>12</v>
      </c>
      <c r="B21" s="7">
        <f aca="true" t="shared" si="2" ref="B21:S21">B2</f>
        <v>100</v>
      </c>
      <c r="C21" s="7">
        <f t="shared" si="2"/>
        <v>0</v>
      </c>
      <c r="D21" s="7">
        <f t="shared" si="2"/>
        <v>200</v>
      </c>
      <c r="E21" s="8">
        <f t="shared" si="2"/>
        <v>200</v>
      </c>
      <c r="F21" s="8">
        <f t="shared" si="2"/>
        <v>250</v>
      </c>
      <c r="G21" s="8">
        <f t="shared" si="2"/>
        <v>250</v>
      </c>
      <c r="H21" s="8">
        <f t="shared" si="2"/>
        <v>300</v>
      </c>
      <c r="I21" s="8">
        <f t="shared" si="2"/>
        <v>300</v>
      </c>
      <c r="J21" s="8">
        <f t="shared" si="2"/>
        <v>350</v>
      </c>
      <c r="K21" s="8">
        <f t="shared" si="2"/>
        <v>350</v>
      </c>
      <c r="L21" s="8">
        <f t="shared" si="2"/>
        <v>400</v>
      </c>
      <c r="M21" s="8">
        <f t="shared" si="2"/>
        <v>400</v>
      </c>
      <c r="N21" s="8">
        <f t="shared" si="2"/>
        <v>450</v>
      </c>
      <c r="O21" s="8">
        <f t="shared" si="2"/>
        <v>450</v>
      </c>
      <c r="P21" s="8">
        <f t="shared" si="2"/>
        <v>500</v>
      </c>
      <c r="Q21" s="8">
        <f t="shared" si="2"/>
        <v>500</v>
      </c>
      <c r="R21" s="8">
        <f t="shared" si="2"/>
        <v>0</v>
      </c>
      <c r="S21" s="25">
        <f t="shared" si="2"/>
        <v>500</v>
      </c>
      <c r="T21" s="1" t="str">
        <f t="shared" si="0"/>
        <v>мм</v>
      </c>
    </row>
    <row r="22" spans="1:20" ht="13.5" thickTop="1">
      <c r="A22" s="26" t="s">
        <v>13</v>
      </c>
      <c r="B22" s="43">
        <f aca="true" t="shared" si="3" ref="B22:H22">SUM(B4:B19)*1.1</f>
        <v>0</v>
      </c>
      <c r="C22" s="43">
        <f t="shared" si="3"/>
        <v>1.1</v>
      </c>
      <c r="D22" s="43">
        <f t="shared" si="3"/>
        <v>0</v>
      </c>
      <c r="E22" s="43">
        <f t="shared" si="3"/>
        <v>3.3000000000000003</v>
      </c>
      <c r="F22" s="43">
        <f t="shared" si="3"/>
        <v>0</v>
      </c>
      <c r="G22" s="43">
        <f t="shared" si="3"/>
        <v>0</v>
      </c>
      <c r="H22" s="43">
        <f t="shared" si="3"/>
        <v>0</v>
      </c>
      <c r="I22" s="43">
        <f aca="true" t="shared" si="4" ref="F22:S22">SUM(I4:I19)*1.1</f>
        <v>0</v>
      </c>
      <c r="J22" s="43">
        <f t="shared" si="4"/>
        <v>0</v>
      </c>
      <c r="K22" s="43">
        <f t="shared" si="4"/>
        <v>0</v>
      </c>
      <c r="L22" s="43">
        <f t="shared" si="4"/>
        <v>0</v>
      </c>
      <c r="M22" s="43">
        <f t="shared" si="4"/>
        <v>0</v>
      </c>
      <c r="N22" s="43">
        <f t="shared" si="4"/>
        <v>0</v>
      </c>
      <c r="O22" s="27">
        <f t="shared" si="4"/>
        <v>0</v>
      </c>
      <c r="P22" s="27">
        <f t="shared" si="4"/>
        <v>0</v>
      </c>
      <c r="Q22" s="27">
        <f t="shared" si="4"/>
        <v>1.1</v>
      </c>
      <c r="R22" s="27">
        <f>SUM(R4:R19)*1.1</f>
        <v>0</v>
      </c>
      <c r="S22" s="27">
        <f t="shared" si="4"/>
        <v>0</v>
      </c>
      <c r="T22" s="26" t="str">
        <f t="shared" si="0"/>
        <v>Lсц, м</v>
      </c>
    </row>
    <row r="23" spans="1:20" ht="15" thickBot="1">
      <c r="A23" s="28" t="s">
        <v>15</v>
      </c>
      <c r="B23" s="45">
        <f>IF(B1="",IF(B3="","",2*PI()*(B3/2000)*B22),((B1/1000+B2/1000))*2*B22)</f>
        <v>0</v>
      </c>
      <c r="C23" s="45">
        <f aca="true" t="shared" si="5" ref="C23:S23">IF(C1="",IF(C3="","",2*PI()*(C3/2000)*C22),((C1/1000+C2/1000))*2*C22)</f>
        <v>1.0885618544688633</v>
      </c>
      <c r="D23" s="45">
        <f t="shared" si="5"/>
        <v>0</v>
      </c>
      <c r="E23" s="45">
        <f>IF(E1="",IF(E3="","",2*PI()*(E3/2000)*E22),((E1/1000+E2/1000))*2*E22)</f>
        <v>2.97</v>
      </c>
      <c r="F23" s="45">
        <f t="shared" si="5"/>
        <v>0</v>
      </c>
      <c r="G23" s="45">
        <f t="shared" si="5"/>
        <v>0</v>
      </c>
      <c r="H23" s="45">
        <f t="shared" si="5"/>
        <v>0</v>
      </c>
      <c r="I23" s="45">
        <f t="shared" si="5"/>
        <v>0</v>
      </c>
      <c r="J23" s="45">
        <f t="shared" si="5"/>
        <v>0</v>
      </c>
      <c r="K23" s="45">
        <f t="shared" si="5"/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2.2</v>
      </c>
      <c r="R23" s="45">
        <f>IF(R1="",IF(R3="","",2*PI()*(R3/2000)*R22),((R1/1000+R2/1000))*2*R22)</f>
        <v>0</v>
      </c>
      <c r="S23" s="45">
        <f t="shared" si="5"/>
        <v>0</v>
      </c>
      <c r="T23" s="28" t="str">
        <f t="shared" si="0"/>
        <v>Sсц, м2</v>
      </c>
    </row>
    <row r="24" spans="1:20" ht="14.25" thickBot="1" thickTop="1">
      <c r="A24" s="31" t="s">
        <v>14</v>
      </c>
      <c r="B24" s="40">
        <v>0.5</v>
      </c>
      <c r="C24" s="40">
        <v>0.5</v>
      </c>
      <c r="D24" s="40">
        <v>0.5</v>
      </c>
      <c r="E24" s="44">
        <v>0.5</v>
      </c>
      <c r="F24" s="44">
        <v>0.5</v>
      </c>
      <c r="G24" s="44">
        <v>0.7</v>
      </c>
      <c r="H24" s="44">
        <v>0.7</v>
      </c>
      <c r="I24" s="44">
        <v>0.7</v>
      </c>
      <c r="J24" s="44">
        <v>0.7</v>
      </c>
      <c r="K24" s="44">
        <v>0.7</v>
      </c>
      <c r="L24" s="44">
        <v>0.7</v>
      </c>
      <c r="M24" s="44">
        <v>0.7</v>
      </c>
      <c r="N24" s="44">
        <v>0.7</v>
      </c>
      <c r="O24" s="44">
        <v>0.7</v>
      </c>
      <c r="P24" s="44">
        <v>0.7</v>
      </c>
      <c r="Q24" s="44">
        <v>0.7</v>
      </c>
      <c r="R24" s="44">
        <v>0.7</v>
      </c>
      <c r="S24" s="44">
        <v>0.7</v>
      </c>
      <c r="T24" s="31" t="str">
        <f t="shared" si="0"/>
        <v>б, мм</v>
      </c>
    </row>
    <row r="25" ht="13.5" thickTop="1"/>
  </sheetData>
  <printOptions/>
  <pageMargins left="0.3937007874015748" right="0.3937007874015748" top="0.3937007874015748" bottom="0.5905511811023623" header="0" footer="0.5118110236220472"/>
  <pageSetup horizontalDpi="120" verticalDpi="12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/>
  <dimension ref="A1:AA23"/>
  <sheetViews>
    <sheetView showGridLines="0" showZeros="0" view="pageBreakPreview" zoomScale="130" zoomScaleSheetLayoutView="130" workbookViewId="0" topLeftCell="A1">
      <pane ySplit="2" topLeftCell="BM3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7.375" style="4" bestFit="1" customWidth="1"/>
    <col min="2" max="2" width="5.375" style="5" bestFit="1" customWidth="1"/>
    <col min="3" max="4" width="5.375" style="5" customWidth="1"/>
    <col min="5" max="5" width="5.25390625" style="5" bestFit="1" customWidth="1"/>
    <col min="6" max="9" width="4.25390625" style="5" bestFit="1" customWidth="1"/>
    <col min="10" max="10" width="5.25390625" style="5" bestFit="1" customWidth="1"/>
    <col min="11" max="15" width="4.25390625" style="5" bestFit="1" customWidth="1"/>
    <col min="16" max="16" width="4.75390625" style="5" customWidth="1"/>
    <col min="17" max="19" width="4.25390625" style="5" bestFit="1" customWidth="1"/>
    <col min="20" max="20" width="7.875" style="5" bestFit="1" customWidth="1"/>
    <col min="21" max="23" width="3.00390625" style="5" bestFit="1" customWidth="1"/>
    <col min="24" max="24" width="4.00390625" style="5" bestFit="1" customWidth="1"/>
    <col min="25" max="25" width="4.375" style="5" bestFit="1" customWidth="1"/>
    <col min="26" max="26" width="3.00390625" style="5" bestFit="1" customWidth="1"/>
    <col min="27" max="27" width="3.25390625" style="5" bestFit="1" customWidth="1"/>
    <col min="28" max="29" width="9.125" style="5" customWidth="1"/>
    <col min="30" max="30" width="5.625" style="5" bestFit="1" customWidth="1"/>
    <col min="31" max="31" width="3.25390625" style="5" bestFit="1" customWidth="1"/>
    <col min="32" max="16384" width="9.125" style="5" customWidth="1"/>
  </cols>
  <sheetData>
    <row r="1" spans="1:26" ht="12.75">
      <c r="A1" s="1" t="s">
        <v>0</v>
      </c>
      <c r="B1" s="2">
        <v>200</v>
      </c>
      <c r="C1" s="2">
        <v>200</v>
      </c>
      <c r="D1" s="2">
        <v>200</v>
      </c>
      <c r="E1" s="2">
        <v>250</v>
      </c>
      <c r="F1" s="3">
        <v>250</v>
      </c>
      <c r="G1" s="3">
        <v>300</v>
      </c>
      <c r="H1" s="3">
        <v>300</v>
      </c>
      <c r="I1" s="3">
        <v>350</v>
      </c>
      <c r="J1" s="3">
        <v>350</v>
      </c>
      <c r="K1" s="3">
        <v>400</v>
      </c>
      <c r="L1" s="3">
        <v>400</v>
      </c>
      <c r="M1" s="3">
        <v>450</v>
      </c>
      <c r="N1" s="3">
        <v>450</v>
      </c>
      <c r="O1" s="3">
        <v>500</v>
      </c>
      <c r="P1" s="3">
        <v>500</v>
      </c>
      <c r="Q1" s="3">
        <v>500</v>
      </c>
      <c r="R1" s="3">
        <v>500</v>
      </c>
      <c r="S1" s="3">
        <v>500</v>
      </c>
      <c r="T1" s="1" t="str">
        <f aca="true" t="shared" si="0" ref="T1:T23">A1</f>
        <v>B</v>
      </c>
      <c r="U1" s="4"/>
      <c r="V1" s="4"/>
      <c r="W1" s="4"/>
      <c r="X1" s="4"/>
      <c r="Y1" s="4"/>
      <c r="Z1" s="4"/>
    </row>
    <row r="2" spans="1:26" ht="12.75">
      <c r="A2" s="6" t="s">
        <v>1</v>
      </c>
      <c r="B2" s="7">
        <v>200</v>
      </c>
      <c r="C2" s="7">
        <v>200</v>
      </c>
      <c r="D2" s="7">
        <v>200</v>
      </c>
      <c r="E2" s="7">
        <v>200</v>
      </c>
      <c r="F2" s="8">
        <v>250</v>
      </c>
      <c r="G2" s="8">
        <v>250</v>
      </c>
      <c r="H2" s="3">
        <v>300</v>
      </c>
      <c r="I2" s="3">
        <v>300</v>
      </c>
      <c r="J2" s="3">
        <v>350</v>
      </c>
      <c r="K2" s="3">
        <v>350</v>
      </c>
      <c r="L2" s="3">
        <v>400</v>
      </c>
      <c r="M2" s="3">
        <v>400</v>
      </c>
      <c r="N2" s="3">
        <v>450</v>
      </c>
      <c r="O2" s="3">
        <v>450</v>
      </c>
      <c r="P2" s="3">
        <v>500</v>
      </c>
      <c r="Q2" s="3">
        <v>500</v>
      </c>
      <c r="R2" s="8">
        <v>500</v>
      </c>
      <c r="S2" s="8">
        <v>500</v>
      </c>
      <c r="T2" s="6" t="str">
        <f t="shared" si="0"/>
        <v>H</v>
      </c>
      <c r="U2" s="4"/>
      <c r="V2" s="4"/>
      <c r="W2" s="4"/>
      <c r="X2" s="4"/>
      <c r="Y2" s="4"/>
      <c r="Z2" s="4"/>
    </row>
    <row r="3" spans="1:26" ht="12.75">
      <c r="A3" s="9" t="s">
        <v>2</v>
      </c>
      <c r="B3" s="10">
        <v>1</v>
      </c>
      <c r="C3" s="10"/>
      <c r="D3" s="11"/>
      <c r="E3" s="10">
        <v>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 t="str">
        <f t="shared" si="0"/>
        <v>В4</v>
      </c>
      <c r="U3" s="4"/>
      <c r="V3" s="4"/>
      <c r="W3" s="4"/>
      <c r="X3" s="4"/>
      <c r="Y3" s="4"/>
      <c r="Z3" s="4"/>
    </row>
    <row r="4" spans="1:26" ht="12.75">
      <c r="A4" s="13" t="s">
        <v>3</v>
      </c>
      <c r="B4" s="14"/>
      <c r="C4" s="14">
        <v>2</v>
      </c>
      <c r="D4" s="15"/>
      <c r="E4" s="14"/>
      <c r="F4" s="14">
        <v>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>
        <v>9</v>
      </c>
      <c r="T4" s="16" t="str">
        <f t="shared" si="0"/>
        <v>услуги</v>
      </c>
      <c r="U4" s="4"/>
      <c r="V4" s="4"/>
      <c r="W4" s="4"/>
      <c r="X4" s="4"/>
      <c r="Y4" s="4"/>
      <c r="Z4" s="4"/>
    </row>
    <row r="5" spans="1:26" ht="12.75">
      <c r="A5" s="13" t="s">
        <v>4</v>
      </c>
      <c r="B5" s="14"/>
      <c r="C5" s="14"/>
      <c r="D5" s="15">
        <v>3</v>
      </c>
      <c r="E5" s="14"/>
      <c r="F5" s="14"/>
      <c r="G5" s="14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7</v>
      </c>
      <c r="S5" s="14"/>
      <c r="T5" s="16" t="str">
        <f t="shared" si="0"/>
        <v>центр</v>
      </c>
      <c r="U5" s="4"/>
      <c r="V5" s="4"/>
      <c r="W5" s="4"/>
      <c r="X5" s="4"/>
      <c r="Y5" s="4"/>
      <c r="Z5" s="4"/>
    </row>
    <row r="6" spans="1:26" ht="12.75">
      <c r="A6" s="13"/>
      <c r="B6" s="14"/>
      <c r="C6" s="14"/>
      <c r="D6" s="15"/>
      <c r="E6" s="14"/>
      <c r="F6" s="14"/>
      <c r="G6" s="14"/>
      <c r="H6" s="14">
        <v>4</v>
      </c>
      <c r="I6" s="14"/>
      <c r="J6" s="14"/>
      <c r="K6" s="14"/>
      <c r="L6" s="14"/>
      <c r="M6" s="14"/>
      <c r="N6" s="14"/>
      <c r="O6" s="14"/>
      <c r="P6" s="14"/>
      <c r="Q6" s="14">
        <v>5</v>
      </c>
      <c r="R6" s="14"/>
      <c r="S6" s="14"/>
      <c r="T6" s="17">
        <f t="shared" si="0"/>
        <v>0</v>
      </c>
      <c r="U6" s="4"/>
      <c r="V6" s="4"/>
      <c r="W6" s="4"/>
      <c r="X6" s="4"/>
      <c r="Y6" s="4"/>
      <c r="Z6" s="4"/>
    </row>
    <row r="7" spans="1:26" ht="12.75">
      <c r="A7" s="9" t="s">
        <v>5</v>
      </c>
      <c r="B7" s="10">
        <v>1</v>
      </c>
      <c r="C7" s="10"/>
      <c r="D7" s="11"/>
      <c r="E7" s="10"/>
      <c r="F7" s="10"/>
      <c r="G7" s="10"/>
      <c r="H7" s="10"/>
      <c r="I7" s="10">
        <v>5</v>
      </c>
      <c r="J7" s="10"/>
      <c r="K7" s="10"/>
      <c r="L7" s="10"/>
      <c r="M7" s="10"/>
      <c r="N7" s="10"/>
      <c r="O7" s="10"/>
      <c r="P7" s="10">
        <v>3</v>
      </c>
      <c r="Q7" s="10"/>
      <c r="R7" s="10"/>
      <c r="S7" s="10"/>
      <c r="T7" s="12" t="str">
        <f t="shared" si="0"/>
        <v>В3</v>
      </c>
      <c r="U7" s="4"/>
      <c r="V7" s="4"/>
      <c r="W7" s="4"/>
      <c r="X7" s="4"/>
      <c r="Y7" s="4"/>
      <c r="Z7" s="4"/>
    </row>
    <row r="8" spans="1:26" ht="12.75">
      <c r="A8" s="13" t="s">
        <v>6</v>
      </c>
      <c r="B8" s="14"/>
      <c r="C8" s="14">
        <v>2</v>
      </c>
      <c r="D8" s="15"/>
      <c r="E8" s="14"/>
      <c r="F8" s="14"/>
      <c r="G8" s="14"/>
      <c r="H8" s="14"/>
      <c r="I8" s="14"/>
      <c r="J8" s="14">
        <v>6</v>
      </c>
      <c r="K8" s="14"/>
      <c r="L8" s="14"/>
      <c r="M8" s="14"/>
      <c r="N8" s="14"/>
      <c r="O8" s="14">
        <v>1</v>
      </c>
      <c r="P8" s="14"/>
      <c r="Q8" s="14"/>
      <c r="R8" s="14"/>
      <c r="S8" s="14"/>
      <c r="T8" s="16" t="str">
        <f t="shared" si="0"/>
        <v>подвал</v>
      </c>
      <c r="U8" s="4"/>
      <c r="V8" s="4"/>
      <c r="W8" s="4"/>
      <c r="X8" s="4"/>
      <c r="Y8" s="4"/>
      <c r="Z8" s="4"/>
    </row>
    <row r="9" spans="1:26" ht="12.75">
      <c r="A9" s="13" t="s">
        <v>4</v>
      </c>
      <c r="B9" s="14"/>
      <c r="C9" s="14"/>
      <c r="D9" s="15">
        <v>3</v>
      </c>
      <c r="E9" s="14"/>
      <c r="F9" s="14"/>
      <c r="G9" s="14"/>
      <c r="H9" s="14"/>
      <c r="I9" s="14"/>
      <c r="J9" s="14"/>
      <c r="K9" s="14">
        <v>7</v>
      </c>
      <c r="L9" s="14"/>
      <c r="M9" s="14"/>
      <c r="N9" s="14">
        <v>3</v>
      </c>
      <c r="O9" s="14"/>
      <c r="P9" s="14"/>
      <c r="Q9" s="14"/>
      <c r="R9" s="14"/>
      <c r="S9" s="14"/>
      <c r="T9" s="16" t="str">
        <f t="shared" si="0"/>
        <v>центр</v>
      </c>
      <c r="U9" s="4"/>
      <c r="V9" s="4"/>
      <c r="W9" s="4"/>
      <c r="X9" s="4"/>
      <c r="Y9" s="4"/>
      <c r="Z9" s="4"/>
    </row>
    <row r="10" spans="1:26" ht="12.75">
      <c r="A10" s="13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>
        <v>8</v>
      </c>
      <c r="M10" s="14">
        <v>5</v>
      </c>
      <c r="N10" s="14"/>
      <c r="O10" s="14"/>
      <c r="P10" s="14"/>
      <c r="Q10" s="14"/>
      <c r="R10" s="14"/>
      <c r="S10" s="14"/>
      <c r="T10" s="17">
        <f t="shared" si="0"/>
        <v>0</v>
      </c>
      <c r="U10" s="4"/>
      <c r="V10" s="4"/>
      <c r="W10" s="4"/>
      <c r="X10" s="4"/>
      <c r="Y10" s="4"/>
      <c r="Z10" s="4"/>
    </row>
    <row r="11" spans="1:27" s="4" customFormat="1" ht="12.75">
      <c r="A11" s="9" t="s">
        <v>7</v>
      </c>
      <c r="B11" s="10">
        <v>1</v>
      </c>
      <c r="C11" s="10"/>
      <c r="D11" s="11"/>
      <c r="E11" s="10"/>
      <c r="F11" s="10"/>
      <c r="G11" s="10"/>
      <c r="H11" s="10"/>
      <c r="I11" s="10"/>
      <c r="J11" s="10"/>
      <c r="K11" s="10"/>
      <c r="L11" s="10">
        <v>7</v>
      </c>
      <c r="M11" s="10">
        <v>9</v>
      </c>
      <c r="N11" s="10"/>
      <c r="O11" s="10"/>
      <c r="P11" s="10"/>
      <c r="Q11" s="10"/>
      <c r="R11" s="10"/>
      <c r="S11" s="10"/>
      <c r="T11" s="12" t="str">
        <f t="shared" si="0"/>
        <v>В1</v>
      </c>
      <c r="U11" s="14"/>
      <c r="V11" s="14"/>
      <c r="W11" s="14"/>
      <c r="X11" s="14"/>
      <c r="Y11" s="14"/>
      <c r="Z11" s="14"/>
      <c r="AA11" s="18"/>
    </row>
    <row r="12" spans="1:27" s="4" customFormat="1" ht="12.75">
      <c r="A12" s="13" t="s">
        <v>6</v>
      </c>
      <c r="B12" s="14"/>
      <c r="C12" s="14">
        <v>2</v>
      </c>
      <c r="D12" s="15"/>
      <c r="E12" s="14"/>
      <c r="F12" s="14"/>
      <c r="G12" s="14"/>
      <c r="H12" s="14"/>
      <c r="I12" s="14"/>
      <c r="J12" s="14"/>
      <c r="K12" s="14">
        <v>9</v>
      </c>
      <c r="L12" s="14"/>
      <c r="M12" s="14"/>
      <c r="N12" s="14">
        <v>10</v>
      </c>
      <c r="O12" s="14"/>
      <c r="P12" s="14"/>
      <c r="Q12" s="14"/>
      <c r="R12" s="14"/>
      <c r="S12" s="14"/>
      <c r="T12" s="16" t="str">
        <f t="shared" si="0"/>
        <v>подвал</v>
      </c>
      <c r="U12" s="14"/>
      <c r="V12" s="14"/>
      <c r="W12" s="14"/>
      <c r="X12" s="14"/>
      <c r="Y12" s="14"/>
      <c r="Z12" s="14"/>
      <c r="AA12" s="18"/>
    </row>
    <row r="13" spans="1:27" s="4" customFormat="1" ht="12.75">
      <c r="A13" s="19" t="s">
        <v>8</v>
      </c>
      <c r="B13" s="14"/>
      <c r="C13" s="14"/>
      <c r="D13" s="15">
        <v>3</v>
      </c>
      <c r="E13" s="14"/>
      <c r="F13" s="14"/>
      <c r="G13" s="14"/>
      <c r="H13" s="14"/>
      <c r="I13" s="14"/>
      <c r="J13" s="14">
        <v>11</v>
      </c>
      <c r="K13" s="14"/>
      <c r="L13" s="14"/>
      <c r="M13" s="14"/>
      <c r="N13" s="14"/>
      <c r="O13" s="14">
        <v>9</v>
      </c>
      <c r="P13" s="14"/>
      <c r="Q13" s="14"/>
      <c r="R13" s="14"/>
      <c r="S13" s="14"/>
      <c r="T13" s="20" t="str">
        <f t="shared" si="0"/>
        <v>левая</v>
      </c>
      <c r="U13" s="14"/>
      <c r="V13" s="14"/>
      <c r="W13" s="14"/>
      <c r="X13" s="14"/>
      <c r="Y13" s="14"/>
      <c r="Z13" s="14"/>
      <c r="AA13" s="18"/>
    </row>
    <row r="14" spans="1:27" s="4" customFormat="1" ht="12.75">
      <c r="A14" s="13" t="s">
        <v>9</v>
      </c>
      <c r="B14" s="14"/>
      <c r="C14" s="14"/>
      <c r="D14" s="15"/>
      <c r="E14" s="14"/>
      <c r="G14" s="14"/>
      <c r="H14" s="14"/>
      <c r="I14" s="14">
        <v>9</v>
      </c>
      <c r="J14" s="14"/>
      <c r="K14" s="14"/>
      <c r="L14" s="14"/>
      <c r="M14" s="14"/>
      <c r="N14" s="14"/>
      <c r="O14" s="14"/>
      <c r="P14" s="14">
        <v>8</v>
      </c>
      <c r="Q14" s="14"/>
      <c r="R14" s="14"/>
      <c r="S14" s="14"/>
      <c r="T14" s="16" t="str">
        <f t="shared" si="0"/>
        <v>в плане</v>
      </c>
      <c r="U14" s="14"/>
      <c r="V14" s="14"/>
      <c r="W14" s="14"/>
      <c r="X14" s="14"/>
      <c r="Y14" s="14"/>
      <c r="Z14" s="14"/>
      <c r="AA14" s="18"/>
    </row>
    <row r="15" spans="1:27" s="4" customFormat="1" ht="12.75">
      <c r="A15" s="9" t="s">
        <v>10</v>
      </c>
      <c r="B15" s="10">
        <v>1</v>
      </c>
      <c r="C15" s="10"/>
      <c r="D15" s="11"/>
      <c r="E15" s="10"/>
      <c r="F15" s="10"/>
      <c r="G15" s="10"/>
      <c r="H15" s="10">
        <v>7</v>
      </c>
      <c r="I15" s="10"/>
      <c r="J15" s="10"/>
      <c r="K15" s="10"/>
      <c r="L15" s="10"/>
      <c r="M15" s="10"/>
      <c r="N15" s="10"/>
      <c r="O15" s="10"/>
      <c r="P15" s="10"/>
      <c r="Q15" s="10">
        <v>7</v>
      </c>
      <c r="R15" s="10"/>
      <c r="S15" s="10"/>
      <c r="T15" s="12" t="str">
        <f t="shared" si="0"/>
        <v>В2</v>
      </c>
      <c r="U15" s="14"/>
      <c r="V15" s="14"/>
      <c r="W15" s="14"/>
      <c r="X15" s="14"/>
      <c r="Y15" s="14"/>
      <c r="Z15" s="14"/>
      <c r="AA15" s="18"/>
    </row>
    <row r="16" spans="1:27" s="4" customFormat="1" ht="12.75">
      <c r="A16" s="13" t="s">
        <v>6</v>
      </c>
      <c r="B16" s="14"/>
      <c r="C16" s="14">
        <v>2</v>
      </c>
      <c r="D16" s="15"/>
      <c r="E16" s="14"/>
      <c r="F16" s="14"/>
      <c r="G16" s="14">
        <v>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6</v>
      </c>
      <c r="S16" s="14"/>
      <c r="T16" s="16" t="str">
        <f t="shared" si="0"/>
        <v>подвал</v>
      </c>
      <c r="U16" s="14"/>
      <c r="V16" s="14"/>
      <c r="W16" s="14"/>
      <c r="X16" s="14"/>
      <c r="Y16" s="14"/>
      <c r="Z16" s="14"/>
      <c r="AA16" s="18"/>
    </row>
    <row r="17" spans="1:27" s="4" customFormat="1" ht="12.75">
      <c r="A17" s="19" t="s">
        <v>11</v>
      </c>
      <c r="B17" s="14"/>
      <c r="C17" s="14"/>
      <c r="D17" s="15">
        <v>3</v>
      </c>
      <c r="E17" s="14"/>
      <c r="F17" s="14">
        <v>3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v>5</v>
      </c>
      <c r="T17" s="20" t="str">
        <f t="shared" si="0"/>
        <v>правая</v>
      </c>
      <c r="U17" s="14"/>
      <c r="V17" s="14"/>
      <c r="W17" s="14"/>
      <c r="X17" s="14"/>
      <c r="Y17" s="14"/>
      <c r="Z17" s="14"/>
      <c r="AA17" s="18"/>
    </row>
    <row r="18" spans="1:27" s="4" customFormat="1" ht="12.75">
      <c r="A18" s="13" t="s">
        <v>9</v>
      </c>
      <c r="B18" s="14"/>
      <c r="C18" s="14"/>
      <c r="D18" s="21"/>
      <c r="E18" s="14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7" t="str">
        <f t="shared" si="0"/>
        <v>в плане</v>
      </c>
      <c r="U18" s="14"/>
      <c r="V18" s="14"/>
      <c r="W18" s="14"/>
      <c r="X18" s="14"/>
      <c r="Y18" s="14"/>
      <c r="Z18" s="14"/>
      <c r="AA18" s="18"/>
    </row>
    <row r="19" spans="1:27" ht="12.75">
      <c r="A19" s="1" t="s">
        <v>12</v>
      </c>
      <c r="B19" s="2">
        <f aca="true" t="shared" si="1" ref="B19:S19">B1</f>
        <v>200</v>
      </c>
      <c r="C19" s="2">
        <f t="shared" si="1"/>
        <v>200</v>
      </c>
      <c r="D19" s="2">
        <f t="shared" si="1"/>
        <v>200</v>
      </c>
      <c r="E19" s="3">
        <f t="shared" si="1"/>
        <v>250</v>
      </c>
      <c r="F19" s="3">
        <f t="shared" si="1"/>
        <v>250</v>
      </c>
      <c r="G19" s="3">
        <f t="shared" si="1"/>
        <v>300</v>
      </c>
      <c r="H19" s="3">
        <f t="shared" si="1"/>
        <v>300</v>
      </c>
      <c r="I19" s="3">
        <f t="shared" si="1"/>
        <v>350</v>
      </c>
      <c r="J19" s="3">
        <f t="shared" si="1"/>
        <v>350</v>
      </c>
      <c r="K19" s="3">
        <f t="shared" si="1"/>
        <v>400</v>
      </c>
      <c r="L19" s="3">
        <f t="shared" si="1"/>
        <v>400</v>
      </c>
      <c r="M19" s="3">
        <f t="shared" si="1"/>
        <v>450</v>
      </c>
      <c r="N19" s="3">
        <f t="shared" si="1"/>
        <v>450</v>
      </c>
      <c r="O19" s="3">
        <f t="shared" si="1"/>
        <v>500</v>
      </c>
      <c r="P19" s="3">
        <f t="shared" si="1"/>
        <v>500</v>
      </c>
      <c r="Q19" s="3">
        <f t="shared" si="1"/>
        <v>500</v>
      </c>
      <c r="R19" s="3">
        <f t="shared" si="1"/>
        <v>500</v>
      </c>
      <c r="S19" s="22">
        <f t="shared" si="1"/>
        <v>500</v>
      </c>
      <c r="T19" s="1" t="str">
        <f t="shared" si="0"/>
        <v>мм</v>
      </c>
      <c r="U19" s="23"/>
      <c r="V19" s="23"/>
      <c r="W19" s="23"/>
      <c r="X19" s="23"/>
      <c r="Y19" s="23"/>
      <c r="Z19" s="23"/>
      <c r="AA19" s="24"/>
    </row>
    <row r="20" spans="1:27" ht="13.5" thickBot="1">
      <c r="A20" s="1" t="s">
        <v>12</v>
      </c>
      <c r="B20" s="7">
        <f aca="true" t="shared" si="2" ref="B20:S20">B2</f>
        <v>200</v>
      </c>
      <c r="C20" s="7">
        <f t="shared" si="2"/>
        <v>200</v>
      </c>
      <c r="D20" s="7">
        <f t="shared" si="2"/>
        <v>200</v>
      </c>
      <c r="E20" s="8">
        <f t="shared" si="2"/>
        <v>200</v>
      </c>
      <c r="F20" s="8">
        <f t="shared" si="2"/>
        <v>250</v>
      </c>
      <c r="G20" s="8">
        <f t="shared" si="2"/>
        <v>250</v>
      </c>
      <c r="H20" s="8">
        <f t="shared" si="2"/>
        <v>300</v>
      </c>
      <c r="I20" s="8">
        <f t="shared" si="2"/>
        <v>300</v>
      </c>
      <c r="J20" s="8">
        <f t="shared" si="2"/>
        <v>350</v>
      </c>
      <c r="K20" s="8">
        <f t="shared" si="2"/>
        <v>350</v>
      </c>
      <c r="L20" s="8">
        <f t="shared" si="2"/>
        <v>400</v>
      </c>
      <c r="M20" s="8">
        <f t="shared" si="2"/>
        <v>400</v>
      </c>
      <c r="N20" s="8">
        <f t="shared" si="2"/>
        <v>450</v>
      </c>
      <c r="O20" s="8">
        <f t="shared" si="2"/>
        <v>450</v>
      </c>
      <c r="P20" s="8">
        <f t="shared" si="2"/>
        <v>500</v>
      </c>
      <c r="Q20" s="8">
        <f t="shared" si="2"/>
        <v>500</v>
      </c>
      <c r="R20" s="8">
        <f t="shared" si="2"/>
        <v>500</v>
      </c>
      <c r="S20" s="25">
        <f t="shared" si="2"/>
        <v>500</v>
      </c>
      <c r="T20" s="1" t="str">
        <f t="shared" si="0"/>
        <v>мм</v>
      </c>
      <c r="U20" s="23"/>
      <c r="V20" s="23"/>
      <c r="W20" s="23"/>
      <c r="X20" s="23"/>
      <c r="Y20" s="23"/>
      <c r="Z20" s="23"/>
      <c r="AA20" s="24"/>
    </row>
    <row r="21" spans="1:27" ht="13.5" thickTop="1">
      <c r="A21" s="26" t="s">
        <v>13</v>
      </c>
      <c r="B21" s="27">
        <f>SUM(B3:D18)*1.1</f>
        <v>26.400000000000002</v>
      </c>
      <c r="C21" s="27"/>
      <c r="D21" s="27"/>
      <c r="E21" s="27">
        <f>SUM(E3:E18)*1.1</f>
        <v>2.2</v>
      </c>
      <c r="F21" s="27">
        <f aca="true" t="shared" si="3" ref="F21:S21">SUM(F3:F18)*1.1</f>
        <v>5.5</v>
      </c>
      <c r="G21" s="27">
        <f t="shared" si="3"/>
        <v>8.8</v>
      </c>
      <c r="H21" s="27">
        <f t="shared" si="3"/>
        <v>12.100000000000001</v>
      </c>
      <c r="I21" s="27">
        <f t="shared" si="3"/>
        <v>15.400000000000002</v>
      </c>
      <c r="J21" s="27">
        <f t="shared" si="3"/>
        <v>18.700000000000003</v>
      </c>
      <c r="K21" s="27">
        <f t="shared" si="3"/>
        <v>17.6</v>
      </c>
      <c r="L21" s="27">
        <f t="shared" si="3"/>
        <v>16.5</v>
      </c>
      <c r="M21" s="27">
        <f t="shared" si="3"/>
        <v>15.400000000000002</v>
      </c>
      <c r="N21" s="27">
        <f t="shared" si="3"/>
        <v>14.3</v>
      </c>
      <c r="O21" s="27">
        <f t="shared" si="3"/>
        <v>11</v>
      </c>
      <c r="P21" s="27">
        <f t="shared" si="3"/>
        <v>12.100000000000001</v>
      </c>
      <c r="Q21" s="27">
        <f t="shared" si="3"/>
        <v>13.200000000000001</v>
      </c>
      <c r="R21" s="27">
        <f t="shared" si="3"/>
        <v>14.3</v>
      </c>
      <c r="S21" s="27">
        <f t="shared" si="3"/>
        <v>15.400000000000002</v>
      </c>
      <c r="T21" s="26" t="str">
        <f t="shared" si="0"/>
        <v>Lсц, м</v>
      </c>
      <c r="U21" s="23"/>
      <c r="V21" s="23"/>
      <c r="W21" s="23"/>
      <c r="X21" s="23"/>
      <c r="Y21" s="23"/>
      <c r="Z21" s="23"/>
      <c r="AA21" s="14"/>
    </row>
    <row r="22" spans="1:27" ht="15" thickBot="1">
      <c r="A22" s="28" t="s">
        <v>15</v>
      </c>
      <c r="B22" s="29">
        <f aca="true" t="shared" si="4" ref="B22:S22">B21*0.002*(B1+B2)</f>
        <v>21.12</v>
      </c>
      <c r="C22" s="29">
        <f t="shared" si="4"/>
        <v>0</v>
      </c>
      <c r="D22" s="29">
        <f t="shared" si="4"/>
        <v>0</v>
      </c>
      <c r="E22" s="30">
        <f t="shared" si="4"/>
        <v>1.9800000000000002</v>
      </c>
      <c r="F22" s="30">
        <f t="shared" si="4"/>
        <v>5.5</v>
      </c>
      <c r="G22" s="30">
        <f t="shared" si="4"/>
        <v>9.68</v>
      </c>
      <c r="H22" s="30">
        <f t="shared" si="4"/>
        <v>14.520000000000001</v>
      </c>
      <c r="I22" s="30">
        <f t="shared" si="4"/>
        <v>20.020000000000003</v>
      </c>
      <c r="J22" s="30">
        <f t="shared" si="4"/>
        <v>26.180000000000007</v>
      </c>
      <c r="K22" s="30">
        <f t="shared" si="4"/>
        <v>26.400000000000002</v>
      </c>
      <c r="L22" s="30">
        <f t="shared" si="4"/>
        <v>26.400000000000002</v>
      </c>
      <c r="M22" s="30">
        <f t="shared" si="4"/>
        <v>26.180000000000003</v>
      </c>
      <c r="N22" s="30">
        <f t="shared" si="4"/>
        <v>25.740000000000002</v>
      </c>
      <c r="O22" s="30">
        <f t="shared" si="4"/>
        <v>20.9</v>
      </c>
      <c r="P22" s="30">
        <f t="shared" si="4"/>
        <v>24.200000000000003</v>
      </c>
      <c r="Q22" s="30">
        <f t="shared" si="4"/>
        <v>26.400000000000002</v>
      </c>
      <c r="R22" s="30">
        <f t="shared" si="4"/>
        <v>28.6</v>
      </c>
      <c r="S22" s="30">
        <f t="shared" si="4"/>
        <v>30.800000000000004</v>
      </c>
      <c r="T22" s="28" t="str">
        <f t="shared" si="0"/>
        <v>Sсц, м2</v>
      </c>
      <c r="U22" s="23"/>
      <c r="V22" s="23"/>
      <c r="W22" s="23"/>
      <c r="X22" s="23"/>
      <c r="Y22" s="23"/>
      <c r="Z22" s="23"/>
      <c r="AA22" s="14"/>
    </row>
    <row r="23" spans="1:27" ht="14.25" thickBot="1" thickTop="1">
      <c r="A23" s="31" t="s">
        <v>14</v>
      </c>
      <c r="B23" s="32">
        <v>0.5</v>
      </c>
      <c r="C23" s="32">
        <v>0.5</v>
      </c>
      <c r="D23" s="32">
        <v>0.5</v>
      </c>
      <c r="E23" s="33">
        <v>0.5</v>
      </c>
      <c r="F23" s="33">
        <v>0.5</v>
      </c>
      <c r="G23" s="33">
        <v>0.7</v>
      </c>
      <c r="H23" s="33">
        <v>0.7</v>
      </c>
      <c r="I23" s="33">
        <v>0.7</v>
      </c>
      <c r="J23" s="33">
        <v>0.7</v>
      </c>
      <c r="K23" s="33">
        <v>0.7</v>
      </c>
      <c r="L23" s="33">
        <v>0.7</v>
      </c>
      <c r="M23" s="33">
        <v>0.7</v>
      </c>
      <c r="N23" s="33">
        <v>0.7</v>
      </c>
      <c r="O23" s="33">
        <v>0.7</v>
      </c>
      <c r="P23" s="33">
        <v>0.7</v>
      </c>
      <c r="Q23" s="33">
        <v>0.7</v>
      </c>
      <c r="R23" s="33">
        <v>0.7</v>
      </c>
      <c r="S23" s="33">
        <v>0.7</v>
      </c>
      <c r="T23" s="31" t="str">
        <f t="shared" si="0"/>
        <v>б, мм</v>
      </c>
      <c r="U23" s="23"/>
      <c r="V23" s="23"/>
      <c r="W23" s="23"/>
      <c r="X23" s="23"/>
      <c r="Y23" s="23"/>
      <c r="Z23" s="23"/>
      <c r="AA23" s="4"/>
    </row>
    <row r="24" ht="13.5" thickTop="1"/>
  </sheetData>
  <printOptions/>
  <pageMargins left="0.3937007874015748" right="0.3937007874015748" top="0.3937007874015748" bottom="0.5905511811023623" header="0" footer="0.5118110236220472"/>
  <pageSetup horizontalDpi="120" verticalDpi="12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Z19"/>
  <sheetViews>
    <sheetView showGridLines="0" showZeros="0" view="pageBreakPreview" zoomScale="150" zoomScaleSheetLayoutView="150" workbookViewId="0" topLeftCell="A1">
      <pane ySplit="2" topLeftCell="BM3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7.875" style="4" bestFit="1" customWidth="1"/>
    <col min="2" max="2" width="5.375" style="5" bestFit="1" customWidth="1"/>
    <col min="3" max="3" width="4.00390625" style="5" bestFit="1" customWidth="1"/>
    <col min="4" max="5" width="4.375" style="5" bestFit="1" customWidth="1"/>
    <col min="6" max="6" width="4.00390625" style="5" bestFit="1" customWidth="1"/>
    <col min="7" max="12" width="4.375" style="5" bestFit="1" customWidth="1"/>
    <col min="13" max="13" width="4.00390625" style="5" customWidth="1"/>
    <col min="14" max="17" width="4.375" style="5" bestFit="1" customWidth="1"/>
    <col min="18" max="18" width="4.375" style="5" customWidth="1"/>
    <col min="19" max="19" width="7.875" style="5" bestFit="1" customWidth="1"/>
    <col min="20" max="22" width="3.00390625" style="5" bestFit="1" customWidth="1"/>
    <col min="23" max="23" width="4.00390625" style="5" bestFit="1" customWidth="1"/>
    <col min="24" max="24" width="4.375" style="5" bestFit="1" customWidth="1"/>
    <col min="25" max="25" width="3.00390625" style="5" bestFit="1" customWidth="1"/>
    <col min="26" max="26" width="3.25390625" style="5" bestFit="1" customWidth="1"/>
    <col min="27" max="28" width="9.125" style="5" customWidth="1"/>
    <col min="29" max="29" width="5.625" style="5" bestFit="1" customWidth="1"/>
    <col min="30" max="30" width="3.25390625" style="5" bestFit="1" customWidth="1"/>
    <col min="31" max="16384" width="9.125" style="5" customWidth="1"/>
  </cols>
  <sheetData>
    <row r="1" spans="1:25" ht="12.75">
      <c r="A1" s="1" t="s">
        <v>0</v>
      </c>
      <c r="B1" s="2">
        <v>200</v>
      </c>
      <c r="C1" s="2">
        <v>200</v>
      </c>
      <c r="D1" s="2">
        <v>200</v>
      </c>
      <c r="E1" s="2">
        <v>250</v>
      </c>
      <c r="F1" s="2">
        <v>250</v>
      </c>
      <c r="G1" s="2">
        <v>250</v>
      </c>
      <c r="H1" s="3">
        <v>300</v>
      </c>
      <c r="I1" s="3">
        <v>300</v>
      </c>
      <c r="J1" s="3">
        <v>350</v>
      </c>
      <c r="K1" s="3">
        <v>550</v>
      </c>
      <c r="L1" s="3">
        <v>550</v>
      </c>
      <c r="M1" s="3">
        <v>650</v>
      </c>
      <c r="N1" s="3">
        <v>650</v>
      </c>
      <c r="O1" s="3">
        <v>650</v>
      </c>
      <c r="P1" s="3">
        <v>750</v>
      </c>
      <c r="Q1" s="3">
        <v>750</v>
      </c>
      <c r="R1" s="3">
        <v>850</v>
      </c>
      <c r="S1" s="1" t="str">
        <f aca="true" t="shared" si="0" ref="S1:S19">A1</f>
        <v>B</v>
      </c>
      <c r="T1" s="4"/>
      <c r="U1" s="4"/>
      <c r="V1" s="4"/>
      <c r="W1" s="4"/>
      <c r="X1" s="4"/>
      <c r="Y1" s="4"/>
    </row>
    <row r="2" spans="1:25" ht="13.5" thickBot="1">
      <c r="A2" s="6" t="s">
        <v>1</v>
      </c>
      <c r="B2" s="7">
        <v>200</v>
      </c>
      <c r="C2" s="7">
        <v>200</v>
      </c>
      <c r="D2" s="7">
        <v>200</v>
      </c>
      <c r="E2" s="7">
        <v>200</v>
      </c>
      <c r="F2" s="7">
        <v>200</v>
      </c>
      <c r="G2" s="7">
        <v>250</v>
      </c>
      <c r="H2" s="8">
        <v>250</v>
      </c>
      <c r="I2" s="3">
        <v>300</v>
      </c>
      <c r="J2" s="3">
        <v>350</v>
      </c>
      <c r="K2" s="3">
        <v>300</v>
      </c>
      <c r="L2" s="3">
        <v>400</v>
      </c>
      <c r="M2" s="3">
        <v>300</v>
      </c>
      <c r="N2" s="3">
        <v>350</v>
      </c>
      <c r="O2" s="3">
        <v>400</v>
      </c>
      <c r="P2" s="8">
        <v>400</v>
      </c>
      <c r="Q2" s="8">
        <v>550</v>
      </c>
      <c r="R2" s="8">
        <v>550</v>
      </c>
      <c r="S2" s="6" t="str">
        <f t="shared" si="0"/>
        <v>H</v>
      </c>
      <c r="T2" s="4"/>
      <c r="U2" s="4"/>
      <c r="V2" s="4"/>
      <c r="W2" s="4"/>
      <c r="X2" s="4"/>
      <c r="Y2" s="4"/>
    </row>
    <row r="3" spans="1:25" ht="14.25" thickBot="1" thickTop="1">
      <c r="A3" s="34" t="s">
        <v>2</v>
      </c>
      <c r="B3" s="35">
        <f>(11+14+9)*2</f>
        <v>68</v>
      </c>
      <c r="C3" s="10">
        <v>5.4</v>
      </c>
      <c r="D3" s="10">
        <v>5.5</v>
      </c>
      <c r="E3" s="35">
        <f>25*0.2</f>
        <v>5</v>
      </c>
      <c r="F3" s="10">
        <v>2.6</v>
      </c>
      <c r="G3" s="36">
        <v>2.2</v>
      </c>
      <c r="H3" s="10">
        <v>3.5</v>
      </c>
      <c r="I3" s="10">
        <v>4.2</v>
      </c>
      <c r="J3" s="10">
        <v>4</v>
      </c>
      <c r="K3" s="10">
        <v>7.5</v>
      </c>
      <c r="L3" s="10">
        <v>12.3</v>
      </c>
      <c r="M3" s="10">
        <v>2.3</v>
      </c>
      <c r="N3" s="10"/>
      <c r="O3" s="10">
        <v>12</v>
      </c>
      <c r="P3" s="10">
        <v>1.3</v>
      </c>
      <c r="Q3" s="10">
        <v>7.5</v>
      </c>
      <c r="R3" s="10"/>
      <c r="S3" s="12" t="str">
        <f t="shared" si="0"/>
        <v>В4</v>
      </c>
      <c r="T3" s="4"/>
      <c r="U3" s="4"/>
      <c r="V3" s="4"/>
      <c r="W3" s="4"/>
      <c r="X3" s="4"/>
      <c r="Y3" s="4"/>
    </row>
    <row r="4" spans="1:25" ht="13.5" thickTop="1">
      <c r="A4" s="13" t="s">
        <v>3</v>
      </c>
      <c r="B4" s="14">
        <v>4.2</v>
      </c>
      <c r="C4" s="14">
        <v>4.4</v>
      </c>
      <c r="D4" s="15">
        <v>5.9</v>
      </c>
      <c r="E4" s="14">
        <f>2.3*3</f>
        <v>6.8999999999999995</v>
      </c>
      <c r="F4" s="15">
        <v>2.1</v>
      </c>
      <c r="G4" s="14">
        <v>2.8</v>
      </c>
      <c r="H4" s="14">
        <v>1.2</v>
      </c>
      <c r="I4" s="14">
        <v>1.8</v>
      </c>
      <c r="J4" s="14">
        <v>4</v>
      </c>
      <c r="K4" s="14">
        <v>8.4</v>
      </c>
      <c r="L4" s="14"/>
      <c r="M4" s="14"/>
      <c r="N4" s="14"/>
      <c r="O4" s="14"/>
      <c r="P4" s="14"/>
      <c r="Q4" s="14"/>
      <c r="R4" s="14"/>
      <c r="S4" s="16" t="str">
        <f t="shared" si="0"/>
        <v>услуги</v>
      </c>
      <c r="T4" s="4"/>
      <c r="U4" s="4"/>
      <c r="V4" s="4"/>
      <c r="W4" s="4"/>
      <c r="X4" s="4"/>
      <c r="Y4" s="4"/>
    </row>
    <row r="5" spans="1:25" ht="12.75">
      <c r="A5" s="13" t="s">
        <v>4</v>
      </c>
      <c r="B5" s="14">
        <v>5.7</v>
      </c>
      <c r="C5" s="14">
        <v>4.8</v>
      </c>
      <c r="D5" s="15">
        <f>4.7*2</f>
        <v>9.4</v>
      </c>
      <c r="E5" s="14">
        <v>1.9</v>
      </c>
      <c r="F5" s="15">
        <v>3</v>
      </c>
      <c r="G5" s="14">
        <v>3.6</v>
      </c>
      <c r="H5" s="14">
        <v>2.6</v>
      </c>
      <c r="I5" s="14">
        <v>3.9</v>
      </c>
      <c r="J5" s="14">
        <v>4.7</v>
      </c>
      <c r="K5" s="14"/>
      <c r="L5" s="14"/>
      <c r="M5" s="14"/>
      <c r="N5" s="14"/>
      <c r="O5" s="14"/>
      <c r="P5" s="14"/>
      <c r="Q5" s="14"/>
      <c r="R5" s="14"/>
      <c r="S5" s="16" t="str">
        <f t="shared" si="0"/>
        <v>центр</v>
      </c>
      <c r="T5" s="4"/>
      <c r="U5" s="4"/>
      <c r="V5" s="4"/>
      <c r="W5" s="4"/>
      <c r="X5" s="4"/>
      <c r="Y5" s="4"/>
    </row>
    <row r="6" spans="1:25" ht="13.5" thickBot="1">
      <c r="A6" s="13"/>
      <c r="B6" s="14">
        <v>3.3</v>
      </c>
      <c r="C6" s="14">
        <v>3.8</v>
      </c>
      <c r="D6" s="15">
        <v>10.6</v>
      </c>
      <c r="E6" s="14">
        <v>2.2</v>
      </c>
      <c r="F6" s="15">
        <v>7.6</v>
      </c>
      <c r="G6" s="14">
        <v>5.8</v>
      </c>
      <c r="H6" s="14">
        <v>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7">
        <f t="shared" si="0"/>
        <v>0</v>
      </c>
      <c r="T6" s="4"/>
      <c r="U6" s="4"/>
      <c r="V6" s="4"/>
      <c r="W6" s="4"/>
      <c r="X6" s="4"/>
      <c r="Y6" s="4"/>
    </row>
    <row r="7" spans="1:25" ht="14.25" thickBot="1" thickTop="1">
      <c r="A7" s="34" t="s">
        <v>5</v>
      </c>
      <c r="B7" s="35">
        <f>(19+19+8)*2</f>
        <v>92</v>
      </c>
      <c r="C7" s="10">
        <v>8.2</v>
      </c>
      <c r="D7" s="10">
        <f>4.6*2</f>
        <v>9.2</v>
      </c>
      <c r="E7" s="35">
        <f>28*0.2</f>
        <v>5.6000000000000005</v>
      </c>
      <c r="F7" s="10">
        <v>1.5</v>
      </c>
      <c r="G7" s="36">
        <f>2.2*6</f>
        <v>13.200000000000001</v>
      </c>
      <c r="H7" s="10">
        <v>3.6</v>
      </c>
      <c r="I7" s="10"/>
      <c r="J7" s="10">
        <v>7.3</v>
      </c>
      <c r="K7" s="10"/>
      <c r="L7" s="10">
        <v>14.7</v>
      </c>
      <c r="M7" s="10"/>
      <c r="N7" s="10">
        <v>12</v>
      </c>
      <c r="O7" s="10"/>
      <c r="P7" s="10">
        <v>12.7</v>
      </c>
      <c r="Q7" s="10"/>
      <c r="R7" s="10">
        <v>9.7</v>
      </c>
      <c r="S7" s="12" t="str">
        <f t="shared" si="0"/>
        <v>В3</v>
      </c>
      <c r="T7" s="4"/>
      <c r="U7" s="4"/>
      <c r="V7" s="4"/>
      <c r="W7" s="4"/>
      <c r="X7" s="4"/>
      <c r="Y7" s="4"/>
    </row>
    <row r="8" spans="1:25" ht="13.5" thickTop="1">
      <c r="A8" s="13" t="s">
        <v>6</v>
      </c>
      <c r="B8" s="14">
        <v>4.2</v>
      </c>
      <c r="C8" s="14">
        <v>6.5</v>
      </c>
      <c r="D8" s="15">
        <v>10.6</v>
      </c>
      <c r="E8" s="14">
        <f>2.2*6</f>
        <v>13.200000000000001</v>
      </c>
      <c r="F8" s="15">
        <v>1.5</v>
      </c>
      <c r="G8" s="14">
        <v>2.5</v>
      </c>
      <c r="H8" s="14">
        <v>3.2</v>
      </c>
      <c r="I8" s="14"/>
      <c r="J8" s="14">
        <f>4.7+2.1</f>
        <v>6.800000000000001</v>
      </c>
      <c r="K8" s="14"/>
      <c r="L8" s="14">
        <v>10.8</v>
      </c>
      <c r="M8" s="14"/>
      <c r="N8" s="14"/>
      <c r="O8" s="14"/>
      <c r="P8" s="14"/>
      <c r="Q8" s="14"/>
      <c r="R8" s="14"/>
      <c r="S8" s="16" t="str">
        <f t="shared" si="0"/>
        <v>подвал</v>
      </c>
      <c r="T8" s="4"/>
      <c r="U8" s="4"/>
      <c r="V8" s="4"/>
      <c r="W8" s="4"/>
      <c r="X8" s="4"/>
      <c r="Y8" s="4"/>
    </row>
    <row r="9" spans="1:25" ht="12.75">
      <c r="A9" s="13" t="s">
        <v>4</v>
      </c>
      <c r="B9" s="14">
        <v>5.7</v>
      </c>
      <c r="C9" s="14">
        <v>3.1</v>
      </c>
      <c r="D9" s="15">
        <v>0.7</v>
      </c>
      <c r="E9" s="14">
        <v>1.9</v>
      </c>
      <c r="F9" s="15"/>
      <c r="G9" s="14">
        <v>2.5</v>
      </c>
      <c r="H9" s="14">
        <f>0.9+0.7+1</f>
        <v>2.6</v>
      </c>
      <c r="I9" s="14"/>
      <c r="J9" s="14">
        <v>4.7</v>
      </c>
      <c r="K9" s="14"/>
      <c r="L9" s="14"/>
      <c r="M9" s="14"/>
      <c r="N9" s="14"/>
      <c r="O9" s="14"/>
      <c r="P9" s="14"/>
      <c r="Q9" s="14"/>
      <c r="R9" s="14"/>
      <c r="S9" s="16" t="str">
        <f t="shared" si="0"/>
        <v>центр</v>
      </c>
      <c r="T9" s="4"/>
      <c r="U9" s="4"/>
      <c r="V9" s="4"/>
      <c r="W9" s="4"/>
      <c r="X9" s="4"/>
      <c r="Y9" s="4"/>
    </row>
    <row r="10" spans="1:25" ht="13.5" thickBot="1">
      <c r="A10" s="13"/>
      <c r="B10" s="14">
        <v>3.3</v>
      </c>
      <c r="C10" s="14">
        <f>5.8+0.7</f>
        <v>6.5</v>
      </c>
      <c r="D10" s="15">
        <v>4.2</v>
      </c>
      <c r="E10" s="14">
        <v>1.9</v>
      </c>
      <c r="F10" s="15"/>
      <c r="G10" s="14">
        <v>0.9</v>
      </c>
      <c r="H10" s="14">
        <f>3.6+0.8+8</f>
        <v>12.4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7">
        <f t="shared" si="0"/>
        <v>0</v>
      </c>
      <c r="T10" s="4"/>
      <c r="U10" s="4"/>
      <c r="V10" s="4"/>
      <c r="W10" s="4"/>
      <c r="X10" s="4"/>
      <c r="Y10" s="4"/>
    </row>
    <row r="11" spans="1:26" s="4" customFormat="1" ht="14.25" thickBot="1" thickTop="1">
      <c r="A11" s="34" t="s">
        <v>10</v>
      </c>
      <c r="B11" s="35">
        <f>(8+8+9)*2</f>
        <v>50</v>
      </c>
      <c r="C11" s="10">
        <v>4.3</v>
      </c>
      <c r="D11" s="10"/>
      <c r="E11" s="35">
        <f>22*0.2</f>
        <v>4.4</v>
      </c>
      <c r="F11" s="10">
        <v>3</v>
      </c>
      <c r="G11" s="36">
        <v>6.2</v>
      </c>
      <c r="H11" s="10">
        <v>3.6</v>
      </c>
      <c r="I11" s="10">
        <v>3</v>
      </c>
      <c r="J11" s="10"/>
      <c r="K11" s="10"/>
      <c r="L11" s="10"/>
      <c r="M11" s="10"/>
      <c r="N11" s="10"/>
      <c r="O11" s="10"/>
      <c r="P11" s="10"/>
      <c r="Q11" s="10"/>
      <c r="R11" s="10"/>
      <c r="S11" s="12" t="str">
        <f t="shared" si="0"/>
        <v>В2</v>
      </c>
      <c r="T11" s="14"/>
      <c r="U11" s="14"/>
      <c r="V11" s="14"/>
      <c r="W11" s="14"/>
      <c r="X11" s="14"/>
      <c r="Y11" s="14"/>
      <c r="Z11" s="18"/>
    </row>
    <row r="12" spans="1:26" s="4" customFormat="1" ht="13.5" thickTop="1">
      <c r="A12" s="13" t="s">
        <v>6</v>
      </c>
      <c r="C12" s="14">
        <v>4</v>
      </c>
      <c r="D12" s="15"/>
      <c r="E12" s="14">
        <v>0.7</v>
      </c>
      <c r="F12" s="15">
        <v>1.7</v>
      </c>
      <c r="G12" s="14">
        <f>1.7+5.8</f>
        <v>7.5</v>
      </c>
      <c r="H12" s="14">
        <v>5.2</v>
      </c>
      <c r="I12" s="14">
        <v>1.5</v>
      </c>
      <c r="J12" s="14"/>
      <c r="K12" s="14"/>
      <c r="L12" s="14"/>
      <c r="M12" s="14"/>
      <c r="N12" s="14"/>
      <c r="O12" s="14"/>
      <c r="P12" s="14"/>
      <c r="Q12" s="14"/>
      <c r="R12" s="14"/>
      <c r="S12" s="16" t="str">
        <f t="shared" si="0"/>
        <v>подвал</v>
      </c>
      <c r="T12" s="14"/>
      <c r="U12" s="14"/>
      <c r="V12" s="14"/>
      <c r="W12" s="14"/>
      <c r="X12" s="14"/>
      <c r="Y12" s="14"/>
      <c r="Z12" s="18"/>
    </row>
    <row r="13" spans="1:26" s="4" customFormat="1" ht="12.75">
      <c r="A13" s="19" t="s">
        <v>11</v>
      </c>
      <c r="C13" s="14">
        <v>5.8</v>
      </c>
      <c r="D13" s="15"/>
      <c r="E13" s="14"/>
      <c r="F13" s="15">
        <v>3.5</v>
      </c>
      <c r="G13" s="14">
        <f>2.1+1.7</f>
        <v>3.8</v>
      </c>
      <c r="H13" s="14">
        <v>4.3</v>
      </c>
      <c r="I13" s="14">
        <f>3.4+1.4</f>
        <v>4.8</v>
      </c>
      <c r="J13" s="14"/>
      <c r="K13" s="14"/>
      <c r="L13" s="14"/>
      <c r="M13" s="14"/>
      <c r="N13" s="14"/>
      <c r="O13" s="14"/>
      <c r="P13" s="14"/>
      <c r="Q13" s="14"/>
      <c r="R13" s="14"/>
      <c r="S13" s="20" t="str">
        <f t="shared" si="0"/>
        <v>правая</v>
      </c>
      <c r="T13" s="14"/>
      <c r="U13" s="14"/>
      <c r="V13" s="14"/>
      <c r="W13" s="14"/>
      <c r="X13" s="14"/>
      <c r="Y13" s="14"/>
      <c r="Z13" s="18"/>
    </row>
    <row r="14" spans="1:26" s="4" customFormat="1" ht="12.75">
      <c r="A14" s="13" t="s">
        <v>9</v>
      </c>
      <c r="C14" s="37">
        <v>3.9</v>
      </c>
      <c r="D14" s="21"/>
      <c r="E14" s="14"/>
      <c r="F14" s="21">
        <v>2.9</v>
      </c>
      <c r="G14" s="14">
        <f>3.1+1.4+6.8+0.7+3.3+1.6</f>
        <v>16.900000000000002</v>
      </c>
      <c r="H14" s="14">
        <f>4.3+5.2</f>
        <v>9.5</v>
      </c>
      <c r="I14" s="14">
        <f>1.4+7.8</f>
        <v>9.2</v>
      </c>
      <c r="J14" s="14"/>
      <c r="K14" s="14"/>
      <c r="L14" s="14"/>
      <c r="M14" s="14"/>
      <c r="N14" s="14"/>
      <c r="O14" s="14"/>
      <c r="P14" s="14"/>
      <c r="Q14" s="14"/>
      <c r="R14" s="14"/>
      <c r="S14" s="17" t="str">
        <f t="shared" si="0"/>
        <v>в плане</v>
      </c>
      <c r="T14" s="14"/>
      <c r="U14" s="14"/>
      <c r="V14" s="14"/>
      <c r="W14" s="14"/>
      <c r="X14" s="14"/>
      <c r="Y14" s="14"/>
      <c r="Z14" s="18"/>
    </row>
    <row r="15" spans="1:26" ht="12.75">
      <c r="A15" s="1" t="s">
        <v>12</v>
      </c>
      <c r="B15" s="2">
        <f aca="true" t="shared" si="1" ref="B15:R15">B1</f>
        <v>200</v>
      </c>
      <c r="C15" s="2">
        <f t="shared" si="1"/>
        <v>200</v>
      </c>
      <c r="D15" s="2">
        <f t="shared" si="1"/>
        <v>200</v>
      </c>
      <c r="E15" s="2">
        <f t="shared" si="1"/>
        <v>250</v>
      </c>
      <c r="F15" s="2">
        <f t="shared" si="1"/>
        <v>250</v>
      </c>
      <c r="G15" s="3">
        <f t="shared" si="1"/>
        <v>250</v>
      </c>
      <c r="H15" s="3">
        <f t="shared" si="1"/>
        <v>300</v>
      </c>
      <c r="I15" s="3">
        <f t="shared" si="1"/>
        <v>300</v>
      </c>
      <c r="J15" s="3">
        <f t="shared" si="1"/>
        <v>350</v>
      </c>
      <c r="K15" s="3">
        <f t="shared" si="1"/>
        <v>550</v>
      </c>
      <c r="L15" s="3">
        <f t="shared" si="1"/>
        <v>550</v>
      </c>
      <c r="M15" s="3">
        <f t="shared" si="1"/>
        <v>650</v>
      </c>
      <c r="N15" s="3">
        <f t="shared" si="1"/>
        <v>650</v>
      </c>
      <c r="O15" s="3">
        <f t="shared" si="1"/>
        <v>650</v>
      </c>
      <c r="P15" s="3">
        <f t="shared" si="1"/>
        <v>750</v>
      </c>
      <c r="Q15" s="22">
        <f t="shared" si="1"/>
        <v>750</v>
      </c>
      <c r="R15" s="22">
        <f t="shared" si="1"/>
        <v>850</v>
      </c>
      <c r="S15" s="1" t="str">
        <f t="shared" si="0"/>
        <v>мм</v>
      </c>
      <c r="T15" s="23"/>
      <c r="U15" s="23"/>
      <c r="V15" s="23"/>
      <c r="W15" s="23"/>
      <c r="X15" s="23"/>
      <c r="Y15" s="23"/>
      <c r="Z15" s="24"/>
    </row>
    <row r="16" spans="1:26" ht="13.5" thickBot="1">
      <c r="A16" s="1" t="s">
        <v>12</v>
      </c>
      <c r="B16" s="7">
        <f aca="true" t="shared" si="2" ref="B16:R16">B2</f>
        <v>200</v>
      </c>
      <c r="C16" s="7">
        <f t="shared" si="2"/>
        <v>200</v>
      </c>
      <c r="D16" s="7">
        <f t="shared" si="2"/>
        <v>200</v>
      </c>
      <c r="E16" s="7">
        <f t="shared" si="2"/>
        <v>200</v>
      </c>
      <c r="F16" s="7">
        <f t="shared" si="2"/>
        <v>200</v>
      </c>
      <c r="G16" s="8">
        <f t="shared" si="2"/>
        <v>250</v>
      </c>
      <c r="H16" s="8">
        <f t="shared" si="2"/>
        <v>250</v>
      </c>
      <c r="I16" s="8">
        <f t="shared" si="2"/>
        <v>300</v>
      </c>
      <c r="J16" s="8">
        <f t="shared" si="2"/>
        <v>350</v>
      </c>
      <c r="K16" s="8">
        <f t="shared" si="2"/>
        <v>300</v>
      </c>
      <c r="L16" s="8">
        <f t="shared" si="2"/>
        <v>400</v>
      </c>
      <c r="M16" s="8">
        <f t="shared" si="2"/>
        <v>300</v>
      </c>
      <c r="N16" s="8">
        <f t="shared" si="2"/>
        <v>350</v>
      </c>
      <c r="O16" s="8">
        <f t="shared" si="2"/>
        <v>400</v>
      </c>
      <c r="P16" s="8">
        <f t="shared" si="2"/>
        <v>400</v>
      </c>
      <c r="Q16" s="25">
        <f t="shared" si="2"/>
        <v>550</v>
      </c>
      <c r="R16" s="25">
        <f t="shared" si="2"/>
        <v>550</v>
      </c>
      <c r="S16" s="1" t="str">
        <f t="shared" si="0"/>
        <v>мм</v>
      </c>
      <c r="T16" s="23"/>
      <c r="U16" s="23"/>
      <c r="V16" s="23"/>
      <c r="W16" s="23"/>
      <c r="X16" s="23"/>
      <c r="Y16" s="23"/>
      <c r="Z16" s="24"/>
    </row>
    <row r="17" spans="1:26" ht="14.25" thickBot="1" thickTop="1">
      <c r="A17" s="26" t="s">
        <v>13</v>
      </c>
      <c r="B17" s="27">
        <f>SUM(B3:D14)*1.15</f>
        <v>406.17999999999995</v>
      </c>
      <c r="C17" s="38"/>
      <c r="D17" s="38"/>
      <c r="E17" s="27">
        <f>SUM(E3:F14)*1.15</f>
        <v>84.065</v>
      </c>
      <c r="F17" s="38"/>
      <c r="G17" s="27">
        <f aca="true" t="shared" si="3" ref="G17:R17">SUM(G3:G14)*1.15</f>
        <v>78.085</v>
      </c>
      <c r="H17" s="27">
        <f t="shared" si="3"/>
        <v>68.655</v>
      </c>
      <c r="I17" s="27">
        <f>SUM(I3:I14)*1.15</f>
        <v>32.66</v>
      </c>
      <c r="J17" s="27">
        <f>SUM(J3:J14)*1.15</f>
        <v>36.224999999999994</v>
      </c>
      <c r="K17" s="27">
        <f t="shared" si="3"/>
        <v>18.285</v>
      </c>
      <c r="L17" s="27">
        <f t="shared" si="3"/>
        <v>43.46999999999999</v>
      </c>
      <c r="M17" s="27">
        <f t="shared" si="3"/>
        <v>2.6449999999999996</v>
      </c>
      <c r="N17" s="27">
        <f t="shared" si="3"/>
        <v>13.799999999999999</v>
      </c>
      <c r="O17" s="27">
        <f t="shared" si="3"/>
        <v>13.799999999999999</v>
      </c>
      <c r="P17" s="27">
        <f t="shared" si="3"/>
        <v>16.099999999999998</v>
      </c>
      <c r="Q17" s="27">
        <f t="shared" si="3"/>
        <v>8.625</v>
      </c>
      <c r="R17" s="27">
        <f t="shared" si="3"/>
        <v>11.154999999999998</v>
      </c>
      <c r="S17" s="26" t="str">
        <f t="shared" si="0"/>
        <v>Lсц, м</v>
      </c>
      <c r="T17" s="23"/>
      <c r="U17" s="23"/>
      <c r="V17" s="23"/>
      <c r="W17" s="23"/>
      <c r="X17" s="23"/>
      <c r="Y17" s="23"/>
      <c r="Z17" s="14"/>
    </row>
    <row r="18" spans="1:26" ht="15.75" thickBot="1" thickTop="1">
      <c r="A18" s="28" t="s">
        <v>15</v>
      </c>
      <c r="B18" s="29">
        <f aca="true" t="shared" si="4" ref="B18:R18">B17*0.002*(B1+B2)</f>
        <v>324.94399999999996</v>
      </c>
      <c r="C18" s="39">
        <f t="shared" si="4"/>
        <v>0</v>
      </c>
      <c r="D18" s="39">
        <f t="shared" si="4"/>
        <v>0</v>
      </c>
      <c r="E18" s="29">
        <f t="shared" si="4"/>
        <v>75.6585</v>
      </c>
      <c r="F18" s="39">
        <f t="shared" si="4"/>
        <v>0</v>
      </c>
      <c r="G18" s="30">
        <f t="shared" si="4"/>
        <v>78.08500000000001</v>
      </c>
      <c r="H18" s="30">
        <f>H17*0.002*(H1+H2)</f>
        <v>75.52050000000001</v>
      </c>
      <c r="I18" s="30">
        <f t="shared" si="4"/>
        <v>39.19199999999999</v>
      </c>
      <c r="J18" s="30">
        <f t="shared" si="4"/>
        <v>50.71499999999999</v>
      </c>
      <c r="K18" s="30">
        <f t="shared" si="4"/>
        <v>31.0845</v>
      </c>
      <c r="L18" s="30">
        <f t="shared" si="4"/>
        <v>82.59299999999999</v>
      </c>
      <c r="M18" s="30">
        <f t="shared" si="4"/>
        <v>5.025499999999999</v>
      </c>
      <c r="N18" s="30">
        <f t="shared" si="4"/>
        <v>27.599999999999998</v>
      </c>
      <c r="O18" s="30">
        <f t="shared" si="4"/>
        <v>28.98</v>
      </c>
      <c r="P18" s="30">
        <f t="shared" si="4"/>
        <v>37.03</v>
      </c>
      <c r="Q18" s="30">
        <f t="shared" si="4"/>
        <v>22.425</v>
      </c>
      <c r="R18" s="30">
        <f t="shared" si="4"/>
        <v>31.233999999999995</v>
      </c>
      <c r="S18" s="28" t="str">
        <f t="shared" si="0"/>
        <v>Sсц, м2</v>
      </c>
      <c r="T18" s="23"/>
      <c r="U18" s="23"/>
      <c r="V18" s="23"/>
      <c r="W18" s="23"/>
      <c r="X18" s="23"/>
      <c r="Y18" s="23"/>
      <c r="Z18" s="14"/>
    </row>
    <row r="19" spans="1:26" ht="14.25" thickBot="1" thickTop="1">
      <c r="A19" s="31" t="s">
        <v>14</v>
      </c>
      <c r="B19" s="32">
        <v>0.5</v>
      </c>
      <c r="C19" s="40">
        <v>0.5</v>
      </c>
      <c r="D19" s="40">
        <v>0.5</v>
      </c>
      <c r="E19" s="32">
        <v>0.5</v>
      </c>
      <c r="F19" s="40">
        <v>0.5</v>
      </c>
      <c r="G19" s="33">
        <v>0.5</v>
      </c>
      <c r="H19" s="33">
        <v>0.7</v>
      </c>
      <c r="I19" s="33">
        <v>0.7</v>
      </c>
      <c r="J19" s="33">
        <v>0.7</v>
      </c>
      <c r="K19" s="33">
        <v>0.7</v>
      </c>
      <c r="L19" s="33">
        <v>0.7</v>
      </c>
      <c r="M19" s="33">
        <v>0.7</v>
      </c>
      <c r="N19" s="33">
        <v>0.7</v>
      </c>
      <c r="O19" s="33">
        <v>0.7</v>
      </c>
      <c r="P19" s="33">
        <v>0.7</v>
      </c>
      <c r="Q19" s="33">
        <v>0.7</v>
      </c>
      <c r="R19" s="33">
        <v>0.7</v>
      </c>
      <c r="S19" s="31" t="str">
        <f t="shared" si="0"/>
        <v>б, мм</v>
      </c>
      <c r="T19" s="23"/>
      <c r="U19" s="23"/>
      <c r="V19" s="23"/>
      <c r="W19" s="23"/>
      <c r="X19" s="23"/>
      <c r="Y19" s="23"/>
      <c r="Z19" s="4"/>
    </row>
    <row r="20" ht="13.5" thickTop="1"/>
  </sheetData>
  <printOptions/>
  <pageMargins left="0.3937007874015748" right="0.3937007874015748" top="0.3937007874015748" bottom="0.5905511811023623" header="0" footer="0.5118110236220472"/>
  <pageSetup horizontalDpi="120" verticalDpi="12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Гладков</cp:lastModifiedBy>
  <dcterms:created xsi:type="dcterms:W3CDTF">2006-07-27T10:08:49Z</dcterms:created>
  <dcterms:modified xsi:type="dcterms:W3CDTF">2006-07-28T05:57:07Z</dcterms:modified>
  <cp:category/>
  <cp:version/>
  <cp:contentType/>
  <cp:contentStatus/>
</cp:coreProperties>
</file>