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640" windowHeight="8415" tabRatio="599" activeTab="0"/>
  </bookViews>
  <sheets>
    <sheet name="Лист1" sheetId="1" r:id="rId1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<sst xmlns="http://schemas.openxmlformats.org/spreadsheetml/2006/main" count="64" uniqueCount="57">
  <si>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              Расчёт теплопритоков помещения:</t>
  </si>
  <si>
    <t xml:space="preserve">1. Тепло от солнца:                                                                                                                             </t>
  </si>
  <si>
    <t>Ориентация окон</t>
  </si>
  <si>
    <t>Внешний навес</t>
  </si>
  <si>
    <t>Внутренн шторы</t>
  </si>
  <si>
    <t>Нет  штор</t>
  </si>
  <si>
    <t>Кол. окон шт.</t>
  </si>
  <si>
    <t>Высота, м</t>
  </si>
  <si>
    <t>Ширина, м</t>
  </si>
  <si>
    <t>Теплоприток, Вт</t>
  </si>
  <si>
    <t>Северо-Восток</t>
  </si>
  <si>
    <t>Восток</t>
  </si>
  <si>
    <t>Юго-Восток</t>
  </si>
  <si>
    <t>Юг</t>
  </si>
  <si>
    <t>Юго-Запад</t>
  </si>
  <si>
    <t>Запад</t>
  </si>
  <si>
    <t>Северо-Запад</t>
  </si>
  <si>
    <t>Север</t>
  </si>
  <si>
    <t xml:space="preserve">              Суммарный теплоприток от солнца (с учётом теплопроводности окон), Вт:</t>
  </si>
  <si>
    <t xml:space="preserve">2. Тепло от стен: </t>
  </si>
  <si>
    <t>Ориентация стен</t>
  </si>
  <si>
    <t>Лёгкая констр.</t>
  </si>
  <si>
    <t>Тяжёлая констр.</t>
  </si>
  <si>
    <t>Высота стен, м</t>
  </si>
  <si>
    <t>Длина стен, м</t>
  </si>
  <si>
    <r>
      <t xml:space="preserve">Внешние </t>
    </r>
    <r>
      <rPr>
        <sz val="8"/>
        <rFont val="Arial Cyr"/>
        <family val="2"/>
      </rPr>
      <t>(Северная оринтация)</t>
    </r>
  </si>
  <si>
    <r>
      <t xml:space="preserve">Внешние </t>
    </r>
    <r>
      <rPr>
        <sz val="8"/>
        <rFont val="Arial Cyr"/>
        <family val="2"/>
      </rPr>
      <t>(другая ориентация)</t>
    </r>
  </si>
  <si>
    <r>
      <t xml:space="preserve">Внутрен. </t>
    </r>
    <r>
      <rPr>
        <sz val="8"/>
        <rFont val="Arial Cyr"/>
        <family val="2"/>
      </rPr>
      <t>(конд. и не конд.пом.)</t>
    </r>
  </si>
  <si>
    <t xml:space="preserve">                                                               Суммарный теплоприток через стены, Вт:</t>
  </si>
  <si>
    <t xml:space="preserve">                                                                                                                                                         </t>
  </si>
  <si>
    <t xml:space="preserve">3. Тепло от потолка и пола:                                                                                                           </t>
  </si>
  <si>
    <t>Наличие</t>
  </si>
  <si>
    <t>Площадь  м2</t>
  </si>
  <si>
    <t>Крыша без изоляции</t>
  </si>
  <si>
    <t>Крыша с изоляцией</t>
  </si>
  <si>
    <r>
      <t>Потолок</t>
    </r>
    <r>
      <rPr>
        <sz val="8"/>
        <rFont val="Arial Cyr"/>
        <family val="2"/>
      </rPr>
      <t xml:space="preserve"> (конд. и не конд.пом.)</t>
    </r>
  </si>
  <si>
    <r>
      <t>Пол</t>
    </r>
    <r>
      <rPr>
        <sz val="8"/>
        <rFont val="Arial Cyr"/>
        <family val="2"/>
      </rPr>
      <t xml:space="preserve"> (конд. и не конд.пом.)</t>
    </r>
  </si>
  <si>
    <t xml:space="preserve">                                                      Суммарный теплоприток от потолка и пола, Вт:</t>
  </si>
  <si>
    <t xml:space="preserve">4. Тепло от людей: </t>
  </si>
  <si>
    <t>Колич.</t>
  </si>
  <si>
    <t>Служащие</t>
  </si>
  <si>
    <t>Посетители</t>
  </si>
  <si>
    <t xml:space="preserve">                                                                   Суммарный теплоприток от людей, Вт:</t>
  </si>
  <si>
    <t xml:space="preserve">                                                                                                                                                          </t>
  </si>
  <si>
    <t xml:space="preserve">5. Теплоприток от электрооборудования:                                                                                            </t>
  </si>
  <si>
    <t>Бытовое оборудование</t>
  </si>
  <si>
    <t>Освещение</t>
  </si>
  <si>
    <t>Дополнительные источники</t>
  </si>
  <si>
    <t xml:space="preserve">                                            Суммарный теплоприток от электрооборудования, Вт:</t>
  </si>
  <si>
    <t xml:space="preserve">                                                                                                                                                           </t>
  </si>
  <si>
    <t xml:space="preserve">6. Другие источники тепла:                                                                                                                 </t>
  </si>
  <si>
    <t xml:space="preserve">Открытые двери, шт. </t>
  </si>
  <si>
    <t xml:space="preserve">                                       Суммарный теплоприток от других источников тепла, Вт: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</si>
  <si>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</si>
  <si>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Суммарный теплоприток, Вт:</t>
  </si>
  <si>
    <t xml:space="preserve"> </t>
  </si>
  <si>
    <t xml:space="preserve">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</si>
</sst>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u val="single"/>
      <sz val="10"/>
      <name val="Arial Cyr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1" fontId="5" fillId="0" borderId="2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9907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0</xdr:col>
      <xdr:colOff>1981200</xdr:colOff>
      <xdr:row>15</xdr:row>
      <xdr:rowOff>295275</xdr:rowOff>
    </xdr:to>
    <xdr:sp>
      <xdr:nvSpPr>
        <xdr:cNvPr id="2" name="Line 2"/>
        <xdr:cNvSpPr>
          <a:spLocks/>
        </xdr:cNvSpPr>
      </xdr:nvSpPr>
      <xdr:spPr>
        <a:xfrm>
          <a:off x="9525" y="2600325"/>
          <a:ext cx="19716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152400</xdr:rowOff>
    </xdr:from>
    <xdr:to>
      <xdr:col>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362450"/>
          <a:ext cx="19812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49592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6000750"/>
          <a:ext cx="19716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7096125"/>
          <a:ext cx="19812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1</xdr:col>
      <xdr:colOff>0</xdr:colOff>
      <xdr:row>43</xdr:row>
      <xdr:rowOff>257175</xdr:rowOff>
    </xdr:to>
    <xdr:sp>
      <xdr:nvSpPr>
        <xdr:cNvPr id="7" name="Line 8"/>
        <xdr:cNvSpPr>
          <a:spLocks/>
        </xdr:cNvSpPr>
      </xdr:nvSpPr>
      <xdr:spPr>
        <a:xfrm>
          <a:off x="9525" y="8353425"/>
          <a:ext cx="19812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2590800"/>
          <a:ext cx="19907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6.125" style="1" customWidth="1"/>
    <col min="2" max="7" width="7.75390625" style="2" customWidth="1"/>
    <col min="8" max="8" width="12.25390625" style="9" customWidth="1"/>
    <col min="9" max="12" width="4.75390625" style="0" hidden="1" customWidth="1"/>
    <col min="13" max="13" width="4.25390625" style="0" hidden="1" customWidth="1"/>
    <col min="14" max="14" width="2.625" style="0" hidden="1" customWidth="1"/>
    <col min="15" max="15" width="4.125" style="0" hidden="1" customWidth="1"/>
    <col min="16" max="16" width="7.00390625" style="0" hidden="1" customWidth="1"/>
    <col min="17" max="18" width="5.00390625" style="0" hidden="1" customWidth="1"/>
    <col min="19" max="24" width="0" style="0" hidden="1" customWidth="1"/>
  </cols>
  <sheetData>
    <row r="1" spans="1:8" ht="12.75">
      <c r="A1" s="27" t="s">
        <v>0</v>
      </c>
      <c r="B1" s="28"/>
      <c r="C1" s="29"/>
      <c r="D1" s="30" t="s">
        <v>56</v>
      </c>
      <c r="E1" s="29"/>
      <c r="F1" s="28"/>
      <c r="G1" s="28"/>
      <c r="H1" s="31"/>
    </row>
    <row r="2" spans="1:8" ht="12.75">
      <c r="A2" s="32"/>
      <c r="B2" s="6"/>
      <c r="C2" s="6"/>
      <c r="D2" s="6"/>
      <c r="E2" s="6"/>
      <c r="F2" s="6"/>
      <c r="G2" s="6"/>
      <c r="H2" s="33"/>
    </row>
    <row r="3" spans="1:8" s="3" customFormat="1" ht="12.75" customHeight="1">
      <c r="A3" s="32" t="s">
        <v>1</v>
      </c>
      <c r="B3" s="17"/>
      <c r="C3" s="17"/>
      <c r="D3" s="17"/>
      <c r="E3" s="17"/>
      <c r="F3" s="17"/>
      <c r="G3" s="17"/>
      <c r="H3" s="33"/>
    </row>
    <row r="4" spans="1:8" ht="24">
      <c r="A4" s="13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10" t="s">
        <v>9</v>
      </c>
    </row>
    <row r="5" spans="1:18" ht="12.75">
      <c r="A5" s="4" t="s">
        <v>10</v>
      </c>
      <c r="B5" s="5"/>
      <c r="C5" s="5"/>
      <c r="D5" s="5"/>
      <c r="E5" s="14">
        <v>0</v>
      </c>
      <c r="F5" s="14">
        <v>2.5</v>
      </c>
      <c r="G5" s="14">
        <v>1.4</v>
      </c>
      <c r="H5" s="11">
        <f aca="true" t="shared" si="0" ref="H5:H12">M5</f>
        <v>0</v>
      </c>
      <c r="I5">
        <f>IF(N5=TRUE,65,0)</f>
        <v>0</v>
      </c>
      <c r="J5">
        <f>IF(O5=TRUE,79,0)</f>
        <v>0</v>
      </c>
      <c r="K5">
        <f>IF(P5=TRUE,191,0)</f>
        <v>0</v>
      </c>
      <c r="L5">
        <f aca="true" t="shared" si="1" ref="L5:L12">SUM(I5:K5)</f>
        <v>0</v>
      </c>
      <c r="M5">
        <f aca="true" t="shared" si="2" ref="M5:M12">(L5+22)*E5*F5*G5</f>
        <v>0</v>
      </c>
      <c r="N5" t="b">
        <v>0</v>
      </c>
      <c r="O5" t="b">
        <v>0</v>
      </c>
      <c r="P5" t="b">
        <v>0</v>
      </c>
      <c r="Q5">
        <v>0</v>
      </c>
      <c r="R5">
        <v>0</v>
      </c>
    </row>
    <row r="6" spans="1:18" ht="12.75">
      <c r="A6" s="4" t="s">
        <v>11</v>
      </c>
      <c r="B6" s="5"/>
      <c r="C6" s="5"/>
      <c r="D6" s="5"/>
      <c r="E6" s="14">
        <v>0</v>
      </c>
      <c r="F6" s="14">
        <f aca="true" t="shared" si="3" ref="F6:G12">Q6*0.1</f>
        <v>0.2</v>
      </c>
      <c r="G6" s="14">
        <f t="shared" si="3"/>
        <v>0.4</v>
      </c>
      <c r="H6" s="11">
        <f t="shared" si="0"/>
        <v>0</v>
      </c>
      <c r="I6">
        <f>IF(N6=TRUE,79,0)</f>
        <v>0</v>
      </c>
      <c r="J6">
        <f>IF(O6=TRUE,126,0)</f>
        <v>0</v>
      </c>
      <c r="K6">
        <f>IF(P6=TRUE,253,0)</f>
        <v>0</v>
      </c>
      <c r="L6">
        <f t="shared" si="1"/>
        <v>0</v>
      </c>
      <c r="M6">
        <f t="shared" si="2"/>
        <v>0</v>
      </c>
      <c r="N6" t="b">
        <v>0</v>
      </c>
      <c r="O6" t="b">
        <v>0</v>
      </c>
      <c r="P6" t="b">
        <v>0</v>
      </c>
      <c r="Q6">
        <v>2</v>
      </c>
      <c r="R6">
        <v>4</v>
      </c>
    </row>
    <row r="7" spans="1:18" ht="12.75">
      <c r="A7" s="4" t="s">
        <v>12</v>
      </c>
      <c r="B7" s="5"/>
      <c r="C7" s="5"/>
      <c r="D7" s="5"/>
      <c r="E7" s="14">
        <v>0</v>
      </c>
      <c r="F7" s="14">
        <v>2.5</v>
      </c>
      <c r="G7" s="14">
        <v>1.4</v>
      </c>
      <c r="H7" s="11">
        <f t="shared" si="0"/>
        <v>0</v>
      </c>
      <c r="I7">
        <f>IF(N7=TRUE,65,0)</f>
        <v>0</v>
      </c>
      <c r="J7">
        <f>IF(O7=TRUE,96,0)</f>
        <v>0</v>
      </c>
      <c r="K7">
        <f>IF(P7=TRUE,238,0)</f>
        <v>0</v>
      </c>
      <c r="L7">
        <f t="shared" si="1"/>
        <v>0</v>
      </c>
      <c r="M7">
        <f t="shared" si="2"/>
        <v>0</v>
      </c>
      <c r="N7" t="b">
        <v>0</v>
      </c>
      <c r="O7" t="b">
        <v>0</v>
      </c>
      <c r="P7" t="b">
        <v>0</v>
      </c>
      <c r="Q7">
        <v>0</v>
      </c>
      <c r="R7">
        <v>0</v>
      </c>
    </row>
    <row r="8" spans="1:18" ht="12.75">
      <c r="A8" s="4" t="s">
        <v>13</v>
      </c>
      <c r="B8" s="5"/>
      <c r="C8" s="5"/>
      <c r="D8" s="5"/>
      <c r="E8" s="14"/>
      <c r="F8" s="14"/>
      <c r="G8" s="14"/>
      <c r="H8" s="11">
        <f t="shared" si="0"/>
        <v>0</v>
      </c>
      <c r="I8">
        <f>IF(N8=TRUE,65,0)</f>
        <v>0</v>
      </c>
      <c r="J8">
        <f>IF(O8=TRUE,112,0)</f>
        <v>0</v>
      </c>
      <c r="K8">
        <f>IF(P8=TRUE,238,0)</f>
        <v>0</v>
      </c>
      <c r="L8">
        <f t="shared" si="1"/>
        <v>0</v>
      </c>
      <c r="M8">
        <f t="shared" si="2"/>
        <v>0</v>
      </c>
      <c r="N8" t="b">
        <v>0</v>
      </c>
      <c r="O8" t="b">
        <v>0</v>
      </c>
      <c r="P8" t="b">
        <v>0</v>
      </c>
      <c r="Q8">
        <v>15</v>
      </c>
      <c r="R8">
        <v>9</v>
      </c>
    </row>
    <row r="9" spans="1:18" ht="12.75">
      <c r="A9" s="4" t="s">
        <v>14</v>
      </c>
      <c r="B9" s="5"/>
      <c r="C9" s="5"/>
      <c r="D9" s="5"/>
      <c r="E9" s="14">
        <v>0</v>
      </c>
      <c r="F9" s="14">
        <f t="shared" si="3"/>
        <v>1.5</v>
      </c>
      <c r="G9" s="14">
        <f t="shared" si="3"/>
        <v>1</v>
      </c>
      <c r="H9" s="11">
        <f t="shared" si="0"/>
        <v>0</v>
      </c>
      <c r="I9">
        <f>IF(N9=TRUE,96,0)</f>
        <v>0</v>
      </c>
      <c r="J9">
        <f>IF(O9=TRUE,143,0)</f>
        <v>143</v>
      </c>
      <c r="K9">
        <f>IF(P9=TRUE,347,0)</f>
        <v>0</v>
      </c>
      <c r="L9">
        <f t="shared" si="1"/>
        <v>143</v>
      </c>
      <c r="M9">
        <f t="shared" si="2"/>
        <v>0</v>
      </c>
      <c r="N9" t="b">
        <v>0</v>
      </c>
      <c r="O9" t="b">
        <v>1</v>
      </c>
      <c r="P9" t="b">
        <v>0</v>
      </c>
      <c r="Q9">
        <v>15</v>
      </c>
      <c r="R9">
        <v>10</v>
      </c>
    </row>
    <row r="10" spans="1:18" ht="12.75">
      <c r="A10" s="4" t="s">
        <v>15</v>
      </c>
      <c r="B10" s="5"/>
      <c r="C10" s="5"/>
      <c r="D10" s="5"/>
      <c r="E10" s="14">
        <v>0</v>
      </c>
      <c r="F10" s="14">
        <f t="shared" si="3"/>
        <v>0</v>
      </c>
      <c r="G10" s="14">
        <f t="shared" si="3"/>
        <v>0</v>
      </c>
      <c r="H10" s="11">
        <f t="shared" si="0"/>
        <v>0</v>
      </c>
      <c r="I10">
        <f>IF(N10=TRUE,143,0)</f>
        <v>0</v>
      </c>
      <c r="J10">
        <f>IF(O10=TRUE,206,0)</f>
        <v>0</v>
      </c>
      <c r="K10">
        <f>IF(P10=TRUE,471,0)</f>
        <v>0</v>
      </c>
      <c r="L10">
        <f t="shared" si="1"/>
        <v>0</v>
      </c>
      <c r="M10">
        <f t="shared" si="2"/>
        <v>0</v>
      </c>
      <c r="N10" t="b">
        <v>0</v>
      </c>
      <c r="O10" t="b">
        <v>0</v>
      </c>
      <c r="P10" t="b">
        <v>0</v>
      </c>
      <c r="Q10">
        <v>0</v>
      </c>
      <c r="R10">
        <v>0</v>
      </c>
    </row>
    <row r="11" spans="1:18" ht="12.75">
      <c r="A11" s="4" t="s">
        <v>16</v>
      </c>
      <c r="B11" s="5"/>
      <c r="C11" s="5"/>
      <c r="D11" s="5"/>
      <c r="E11" s="14">
        <v>0</v>
      </c>
      <c r="F11" s="14">
        <f t="shared" si="3"/>
        <v>0</v>
      </c>
      <c r="G11" s="14">
        <f t="shared" si="3"/>
        <v>0</v>
      </c>
      <c r="H11" s="11">
        <f t="shared" si="0"/>
        <v>0</v>
      </c>
      <c r="I11">
        <f>IF(N11=TRUE,112,0)</f>
        <v>0</v>
      </c>
      <c r="J11">
        <f>IF(O11=TRUE,159,0)</f>
        <v>0</v>
      </c>
      <c r="K11">
        <f>IF(P11=TRUE,376,0)</f>
        <v>0</v>
      </c>
      <c r="L11">
        <f t="shared" si="1"/>
        <v>0</v>
      </c>
      <c r="M11">
        <f t="shared" si="2"/>
        <v>0</v>
      </c>
      <c r="N11" t="b">
        <v>0</v>
      </c>
      <c r="O11" t="b">
        <v>0</v>
      </c>
      <c r="P11" t="b">
        <v>0</v>
      </c>
      <c r="Q11">
        <v>0</v>
      </c>
      <c r="R11">
        <v>0</v>
      </c>
    </row>
    <row r="12" spans="1:18" ht="13.5" thickBot="1">
      <c r="A12" s="4" t="s">
        <v>17</v>
      </c>
      <c r="B12" s="5"/>
      <c r="C12" s="5"/>
      <c r="D12" s="5"/>
      <c r="E12" s="14">
        <v>0</v>
      </c>
      <c r="F12" s="14">
        <f t="shared" si="3"/>
        <v>0</v>
      </c>
      <c r="G12" s="14">
        <f t="shared" si="3"/>
        <v>0</v>
      </c>
      <c r="H12" s="11">
        <f t="shared" si="0"/>
        <v>0</v>
      </c>
      <c r="I12">
        <f>IF(N12=TRUE,0,0)</f>
        <v>0</v>
      </c>
      <c r="J12">
        <f>IF(O12=TRUE,0,0)</f>
        <v>0</v>
      </c>
      <c r="K12">
        <f>IF(P12=TRUE,0,0)</f>
        <v>0</v>
      </c>
      <c r="L12">
        <f t="shared" si="1"/>
        <v>0</v>
      </c>
      <c r="M12">
        <f t="shared" si="2"/>
        <v>0</v>
      </c>
      <c r="N12" t="b">
        <v>0</v>
      </c>
      <c r="O12" t="b">
        <v>0</v>
      </c>
      <c r="P12" t="b">
        <v>0</v>
      </c>
      <c r="Q12">
        <v>0</v>
      </c>
      <c r="R12">
        <v>0</v>
      </c>
    </row>
    <row r="13" spans="1:8" ht="13.5" thickBot="1">
      <c r="A13" s="32" t="s">
        <v>18</v>
      </c>
      <c r="B13" s="6"/>
      <c r="C13" s="18"/>
      <c r="D13" s="6"/>
      <c r="E13" s="6"/>
      <c r="F13" s="6"/>
      <c r="G13" s="6"/>
      <c r="H13" s="16">
        <f>SUM(H5:H12)</f>
        <v>0</v>
      </c>
    </row>
    <row r="14" spans="1:8" ht="12.75">
      <c r="A14" s="32"/>
      <c r="B14" s="6"/>
      <c r="C14" s="6"/>
      <c r="D14" s="6"/>
      <c r="E14" s="6"/>
      <c r="F14" s="6"/>
      <c r="G14" s="6"/>
      <c r="H14" s="33"/>
    </row>
    <row r="15" spans="1:8" ht="12.75">
      <c r="A15" s="32" t="s">
        <v>19</v>
      </c>
      <c r="B15" s="6"/>
      <c r="C15" s="6"/>
      <c r="D15" s="6"/>
      <c r="E15" s="6"/>
      <c r="F15" s="6"/>
      <c r="G15" s="6"/>
      <c r="H15" s="33"/>
    </row>
    <row r="16" spans="1:8" ht="24">
      <c r="A16" s="13" t="s">
        <v>20</v>
      </c>
      <c r="B16" s="5" t="s">
        <v>21</v>
      </c>
      <c r="C16" s="5" t="s">
        <v>22</v>
      </c>
      <c r="D16" s="5" t="s">
        <v>23</v>
      </c>
      <c r="E16" s="5" t="s">
        <v>24</v>
      </c>
      <c r="F16" s="21"/>
      <c r="G16" s="22"/>
      <c r="H16" s="10" t="s">
        <v>9</v>
      </c>
    </row>
    <row r="17" spans="1:18" ht="25.5">
      <c r="A17" s="4" t="s">
        <v>25</v>
      </c>
      <c r="B17" s="5"/>
      <c r="C17" s="5"/>
      <c r="D17" s="14">
        <v>4.2</v>
      </c>
      <c r="E17" s="14">
        <v>6.1</v>
      </c>
      <c r="F17" s="21"/>
      <c r="G17" s="22"/>
      <c r="H17" s="12">
        <f>M17</f>
        <v>0</v>
      </c>
      <c r="I17">
        <f>IF(N17=TRUE,29,0)</f>
        <v>0</v>
      </c>
      <c r="J17">
        <f>IF(O17=TRUE,19,0)</f>
        <v>0</v>
      </c>
      <c r="K17">
        <f>SUM(I17:J17)</f>
        <v>0</v>
      </c>
      <c r="L17">
        <f>IF(D17&gt;3,(D17-3)*0.3,0)</f>
        <v>0.36000000000000004</v>
      </c>
      <c r="M17">
        <f>IF(D17&lt;=0,0,(L17+1)*K17*E17)</f>
        <v>0</v>
      </c>
      <c r="N17" t="b">
        <v>0</v>
      </c>
      <c r="O17" t="b">
        <v>0</v>
      </c>
      <c r="Q17">
        <v>8</v>
      </c>
      <c r="R17">
        <v>11</v>
      </c>
    </row>
    <row r="18" spans="1:18" ht="25.5">
      <c r="A18" s="4" t="s">
        <v>26</v>
      </c>
      <c r="B18" s="5"/>
      <c r="C18" s="5"/>
      <c r="D18" s="14">
        <v>3</v>
      </c>
      <c r="E18" s="14">
        <v>12</v>
      </c>
      <c r="F18" s="21"/>
      <c r="G18" s="22"/>
      <c r="H18" s="12">
        <f>M18</f>
        <v>0</v>
      </c>
      <c r="I18">
        <f>IF(N18=TRUE,59,0)</f>
        <v>0</v>
      </c>
      <c r="J18">
        <f>IF(O18=TRUE,29,0)</f>
        <v>0</v>
      </c>
      <c r="K18">
        <f>SUM(I18:J18)</f>
        <v>0</v>
      </c>
      <c r="L18">
        <f>IF(D18&gt;3,(D18-3)*0.3,0)</f>
        <v>0</v>
      </c>
      <c r="M18">
        <f>IF(D18&lt;=0,0,(L18+1)*K18*E18)</f>
        <v>0</v>
      </c>
      <c r="N18" t="b">
        <v>0</v>
      </c>
      <c r="O18" t="b">
        <v>0</v>
      </c>
      <c r="Q18">
        <v>45</v>
      </c>
      <c r="R18">
        <v>23</v>
      </c>
    </row>
    <row r="19" spans="1:18" ht="26.25" thickBot="1">
      <c r="A19" s="4" t="s">
        <v>27</v>
      </c>
      <c r="B19" s="5"/>
      <c r="C19" s="5"/>
      <c r="D19" s="14">
        <v>3</v>
      </c>
      <c r="E19" s="14">
        <v>22</v>
      </c>
      <c r="F19" s="19"/>
      <c r="G19" s="20"/>
      <c r="H19" s="12">
        <f>M19</f>
        <v>0</v>
      </c>
      <c r="I19">
        <f>IF(N19=TRUE,29,0)</f>
        <v>0</v>
      </c>
      <c r="J19">
        <f>IF(O19=TRUE,29,0)</f>
        <v>0</v>
      </c>
      <c r="K19">
        <f>SUM(I19:J19)</f>
        <v>0</v>
      </c>
      <c r="L19">
        <f>IF(D19&gt;3,(D19-3)*0.3,0)</f>
        <v>0</v>
      </c>
      <c r="M19">
        <f>IF(D19&lt;=0,0,(L19+1)*K19*E19)</f>
        <v>0</v>
      </c>
      <c r="N19" t="b">
        <v>0</v>
      </c>
      <c r="O19" t="b">
        <v>0</v>
      </c>
      <c r="Q19">
        <v>35</v>
      </c>
      <c r="R19">
        <v>42</v>
      </c>
    </row>
    <row r="20" spans="1:8" ht="13.5" thickBot="1">
      <c r="A20" s="32" t="s">
        <v>28</v>
      </c>
      <c r="B20" s="6"/>
      <c r="C20" s="6"/>
      <c r="D20" s="6"/>
      <c r="E20" s="6"/>
      <c r="F20" s="6"/>
      <c r="G20" s="6"/>
      <c r="H20" s="16">
        <f>SUM(H17:H19)</f>
        <v>0</v>
      </c>
    </row>
    <row r="21" spans="1:8" ht="12.75">
      <c r="A21" s="32" t="s">
        <v>29</v>
      </c>
      <c r="B21" s="6"/>
      <c r="C21" s="6"/>
      <c r="D21" s="6"/>
      <c r="E21" s="6"/>
      <c r="F21" s="6"/>
      <c r="G21" s="6"/>
      <c r="H21" s="33"/>
    </row>
    <row r="22" spans="1:8" ht="12.75">
      <c r="A22" s="32" t="s">
        <v>30</v>
      </c>
      <c r="B22" s="6"/>
      <c r="C22" s="6"/>
      <c r="D22" s="6"/>
      <c r="E22" s="6"/>
      <c r="F22" s="6"/>
      <c r="G22" s="6"/>
      <c r="H22" s="33"/>
    </row>
    <row r="23" spans="1:8" ht="24">
      <c r="A23" s="7"/>
      <c r="B23" s="5" t="s">
        <v>31</v>
      </c>
      <c r="C23" s="5" t="s">
        <v>32</v>
      </c>
      <c r="D23" s="23"/>
      <c r="E23" s="24"/>
      <c r="F23" s="24"/>
      <c r="G23" s="22"/>
      <c r="H23" s="10" t="s">
        <v>9</v>
      </c>
    </row>
    <row r="24" spans="1:17" ht="12.75">
      <c r="A24" s="4" t="s">
        <v>33</v>
      </c>
      <c r="B24" s="5"/>
      <c r="C24" s="14">
        <f>Q24*0.5</f>
        <v>0</v>
      </c>
      <c r="D24" s="23"/>
      <c r="E24" s="24"/>
      <c r="F24" s="24"/>
      <c r="G24" s="22"/>
      <c r="H24" s="12">
        <f>C24*I24</f>
        <v>0</v>
      </c>
      <c r="I24">
        <f>IF(N24=TRUE,59,0)</f>
        <v>0</v>
      </c>
      <c r="N24" t="b">
        <v>0</v>
      </c>
      <c r="Q24">
        <v>0</v>
      </c>
    </row>
    <row r="25" spans="1:17" ht="12.75">
      <c r="A25" s="4" t="s">
        <v>34</v>
      </c>
      <c r="B25" s="5"/>
      <c r="C25" s="14">
        <f>Q25*0.5</f>
        <v>60.5</v>
      </c>
      <c r="D25" s="23"/>
      <c r="E25" s="24"/>
      <c r="F25" s="24"/>
      <c r="G25" s="22"/>
      <c r="H25" s="12">
        <f>C25*I25</f>
        <v>1512.5</v>
      </c>
      <c r="I25">
        <f>IF(N25=TRUE,25,0)</f>
        <v>25</v>
      </c>
      <c r="N25" t="b">
        <v>1</v>
      </c>
      <c r="Q25">
        <v>121</v>
      </c>
    </row>
    <row r="26" spans="1:17" ht="25.5">
      <c r="A26" s="4" t="s">
        <v>35</v>
      </c>
      <c r="B26" s="5"/>
      <c r="C26" s="14"/>
      <c r="D26" s="23"/>
      <c r="E26" s="24"/>
      <c r="F26" s="24"/>
      <c r="G26" s="22"/>
      <c r="H26" s="12">
        <f>C26*I26</f>
        <v>0</v>
      </c>
      <c r="I26">
        <f>IF(N26=TRUE,12,0)</f>
        <v>0</v>
      </c>
      <c r="N26" t="b">
        <v>0</v>
      </c>
      <c r="Q26">
        <v>27</v>
      </c>
    </row>
    <row r="27" spans="1:17" ht="13.5" thickBot="1">
      <c r="A27" s="4" t="s">
        <v>36</v>
      </c>
      <c r="B27" s="5"/>
      <c r="C27" s="14">
        <v>35</v>
      </c>
      <c r="D27" s="23"/>
      <c r="E27" s="24"/>
      <c r="F27" s="24"/>
      <c r="G27" s="22"/>
      <c r="H27" s="12">
        <f>C27*I27</f>
        <v>350</v>
      </c>
      <c r="I27">
        <f>IF(N27=TRUE,10,0)</f>
        <v>10</v>
      </c>
      <c r="N27" t="b">
        <v>1</v>
      </c>
      <c r="Q27">
        <v>0</v>
      </c>
    </row>
    <row r="28" spans="1:8" ht="13.5" thickBot="1">
      <c r="A28" s="32" t="s">
        <v>37</v>
      </c>
      <c r="B28" s="6"/>
      <c r="C28" s="6"/>
      <c r="D28" s="6"/>
      <c r="E28" s="6"/>
      <c r="F28" s="6"/>
      <c r="G28" s="6"/>
      <c r="H28" s="16">
        <f>SUM(H24:H27)</f>
        <v>1862.5</v>
      </c>
    </row>
    <row r="29" spans="1:8" ht="12.75">
      <c r="A29" s="32"/>
      <c r="B29" s="6"/>
      <c r="C29" s="6"/>
      <c r="D29" s="6"/>
      <c r="E29" s="6"/>
      <c r="F29" s="6"/>
      <c r="G29" s="6"/>
      <c r="H29" s="33"/>
    </row>
    <row r="30" spans="1:8" ht="12.75">
      <c r="A30" s="32" t="s">
        <v>38</v>
      </c>
      <c r="B30" s="6"/>
      <c r="C30" s="6"/>
      <c r="D30" s="6"/>
      <c r="E30" s="6"/>
      <c r="F30" s="6"/>
      <c r="G30" s="6"/>
      <c r="H30" s="33"/>
    </row>
    <row r="31" spans="1:8" ht="21">
      <c r="A31" s="4"/>
      <c r="B31" s="5" t="s">
        <v>39</v>
      </c>
      <c r="C31" s="23"/>
      <c r="D31" s="25"/>
      <c r="E31" s="24"/>
      <c r="F31" s="24"/>
      <c r="G31" s="22"/>
      <c r="H31" s="10" t="s">
        <v>9</v>
      </c>
    </row>
    <row r="32" spans="1:8" ht="12.75">
      <c r="A32" s="8" t="s">
        <v>40</v>
      </c>
      <c r="B32" s="14">
        <v>5</v>
      </c>
      <c r="C32" s="23"/>
      <c r="D32" s="25"/>
      <c r="E32" s="24"/>
      <c r="F32" s="24"/>
      <c r="G32" s="22"/>
      <c r="H32" s="12">
        <f>B32*176</f>
        <v>880</v>
      </c>
    </row>
    <row r="33" spans="1:8" ht="13.5" thickBot="1">
      <c r="A33" s="4" t="s">
        <v>41</v>
      </c>
      <c r="B33" s="14">
        <v>1</v>
      </c>
      <c r="C33" s="23"/>
      <c r="D33" s="24"/>
      <c r="E33" s="24"/>
      <c r="F33" s="24"/>
      <c r="G33" s="22"/>
      <c r="H33" s="12" t="s">
        <v>55</v>
      </c>
    </row>
    <row r="34" spans="1:8" ht="13.5" thickBot="1">
      <c r="A34" s="32" t="s">
        <v>42</v>
      </c>
      <c r="B34" s="6"/>
      <c r="C34" s="6"/>
      <c r="D34" s="6"/>
      <c r="E34" s="6"/>
      <c r="F34" s="6"/>
      <c r="G34" s="6"/>
      <c r="H34" s="16">
        <f>SUM(H32:H33)</f>
        <v>880</v>
      </c>
    </row>
    <row r="35" spans="1:8" ht="12.75">
      <c r="A35" s="32" t="s">
        <v>43</v>
      </c>
      <c r="B35" s="6"/>
      <c r="C35" s="6"/>
      <c r="D35" s="6"/>
      <c r="E35" s="6"/>
      <c r="F35" s="6"/>
      <c r="G35" s="6"/>
      <c r="H35" s="33"/>
    </row>
    <row r="36" spans="1:8" ht="12.75">
      <c r="A36" s="32" t="s">
        <v>44</v>
      </c>
      <c r="B36" s="6"/>
      <c r="C36" s="6"/>
      <c r="D36" s="6"/>
      <c r="E36" s="6"/>
      <c r="F36" s="6"/>
      <c r="G36" s="6"/>
      <c r="H36" s="33"/>
    </row>
    <row r="37" spans="1:8" ht="21">
      <c r="A37" s="4"/>
      <c r="B37" s="5" t="s">
        <v>39</v>
      </c>
      <c r="C37" s="23"/>
      <c r="D37" s="24"/>
      <c r="E37" s="24"/>
      <c r="F37" s="24"/>
      <c r="G37" s="22"/>
      <c r="H37" s="10" t="s">
        <v>9</v>
      </c>
    </row>
    <row r="38" spans="1:8" ht="12.75">
      <c r="A38" s="4" t="s">
        <v>45</v>
      </c>
      <c r="B38" s="14">
        <v>0</v>
      </c>
      <c r="C38" s="23"/>
      <c r="D38" s="24"/>
      <c r="E38" s="24"/>
      <c r="F38" s="24"/>
      <c r="G38" s="22"/>
      <c r="H38" s="12">
        <f>B38*340</f>
        <v>0</v>
      </c>
    </row>
    <row r="39" spans="1:8" ht="12.75">
      <c r="A39" s="4" t="s">
        <v>46</v>
      </c>
      <c r="B39" s="15"/>
      <c r="C39" s="23"/>
      <c r="D39" s="24"/>
      <c r="E39" s="24"/>
      <c r="F39" s="24"/>
      <c r="G39" s="22"/>
      <c r="H39" s="12">
        <v>350</v>
      </c>
    </row>
    <row r="40" spans="1:8" ht="13.5" thickBot="1">
      <c r="A40" s="4" t="s">
        <v>47</v>
      </c>
      <c r="B40" s="15"/>
      <c r="C40" s="23"/>
      <c r="D40" s="24"/>
      <c r="E40" s="24"/>
      <c r="F40" s="24"/>
      <c r="G40" s="22"/>
      <c r="H40" s="12">
        <v>0</v>
      </c>
    </row>
    <row r="41" spans="1:8" ht="13.5" thickBot="1">
      <c r="A41" s="32" t="s">
        <v>48</v>
      </c>
      <c r="B41" s="6"/>
      <c r="C41" s="6"/>
      <c r="D41" s="6"/>
      <c r="E41" s="6"/>
      <c r="F41" s="6"/>
      <c r="G41" s="6"/>
      <c r="H41" s="16">
        <f>SUM(H38:H40)</f>
        <v>350</v>
      </c>
    </row>
    <row r="42" spans="1:8" ht="12.75">
      <c r="A42" s="32" t="s">
        <v>49</v>
      </c>
      <c r="B42" s="6"/>
      <c r="C42" s="6"/>
      <c r="D42" s="6"/>
      <c r="E42" s="6"/>
      <c r="F42" s="6"/>
      <c r="G42" s="6"/>
      <c r="H42" s="33"/>
    </row>
    <row r="43" spans="1:8" ht="12.75">
      <c r="A43" s="32" t="s">
        <v>50</v>
      </c>
      <c r="B43" s="6"/>
      <c r="C43" s="6"/>
      <c r="D43" s="6"/>
      <c r="E43" s="6"/>
      <c r="F43" s="6"/>
      <c r="G43" s="6"/>
      <c r="H43" s="33"/>
    </row>
    <row r="44" spans="1:8" ht="21">
      <c r="A44" s="4"/>
      <c r="B44" s="5" t="s">
        <v>39</v>
      </c>
      <c r="C44" s="23"/>
      <c r="D44" s="24"/>
      <c r="E44" s="24"/>
      <c r="F44" s="24"/>
      <c r="G44" s="22"/>
      <c r="H44" s="10" t="s">
        <v>9</v>
      </c>
    </row>
    <row r="45" spans="1:8" ht="13.5" thickBot="1">
      <c r="A45" s="4" t="s">
        <v>51</v>
      </c>
      <c r="B45" s="14">
        <v>0</v>
      </c>
      <c r="C45" s="23"/>
      <c r="D45" s="24"/>
      <c r="E45" s="24"/>
      <c r="F45" s="24"/>
      <c r="G45" s="22"/>
      <c r="H45" s="12">
        <f>294*B45</f>
        <v>0</v>
      </c>
    </row>
    <row r="46" spans="1:8" ht="13.5" thickBot="1">
      <c r="A46" s="32" t="s">
        <v>52</v>
      </c>
      <c r="B46" s="6"/>
      <c r="C46" s="6"/>
      <c r="D46" s="6"/>
      <c r="E46" s="6"/>
      <c r="F46" s="6"/>
      <c r="G46" s="6"/>
      <c r="H46" s="16">
        <f>SUM(H45)</f>
        <v>0</v>
      </c>
    </row>
    <row r="47" spans="1:8" ht="13.5" thickBot="1">
      <c r="A47" s="32" t="s">
        <v>53</v>
      </c>
      <c r="B47" s="6"/>
      <c r="C47" s="6"/>
      <c r="D47" s="6"/>
      <c r="E47" s="6"/>
      <c r="F47" s="6"/>
      <c r="G47" s="6"/>
      <c r="H47" s="33"/>
    </row>
    <row r="48" spans="1:8" ht="15.75" thickBot="1">
      <c r="A48" s="34" t="s">
        <v>54</v>
      </c>
      <c r="B48" s="35"/>
      <c r="C48" s="35"/>
      <c r="D48" s="35"/>
      <c r="E48" s="35"/>
      <c r="F48" s="35"/>
      <c r="G48" s="35"/>
      <c r="H48" s="26">
        <f>SUM(H46,H41,H34,H28,H20,H13)</f>
        <v>3092.5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ATEK</dc:creator>
  <cp:keywords/>
  <dc:description/>
  <cp:lastModifiedBy>Vlad</cp:lastModifiedBy>
  <cp:lastPrinted>1997-10-24T07:02:02Z</cp:lastPrinted>
  <dcterms:created xsi:type="dcterms:W3CDTF">1997-10-17T05:25:26Z</dcterms:created>
  <dcterms:modified xsi:type="dcterms:W3CDTF">2000-09-29T07:23:55Z</dcterms:modified>
  <cp:category/>
  <cp:version/>
  <cp:contentType/>
  <cp:contentStatus/>
</cp:coreProperties>
</file>